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\Desktop\"/>
    </mc:Choice>
  </mc:AlternateContent>
  <bookViews>
    <workbookView xWindow="0" yWindow="0" windowWidth="21570" windowHeight="8025" activeTab="2"/>
  </bookViews>
  <sheets>
    <sheet name="제품공급가" sheetId="1" r:id="rId1"/>
    <sheet name="대리점공급가" sheetId="8" r:id="rId2"/>
    <sheet name="물품입고수량" sheetId="3" r:id="rId3"/>
    <sheet name="명함" sheetId="2" r:id="rId4"/>
    <sheet name="바닥난방시공" sheetId="5" r:id="rId5"/>
    <sheet name="바닥시공단가" sheetId="7" r:id="rId6"/>
    <sheet name="매출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 l="1"/>
  <c r="G5" i="6"/>
  <c r="G8" i="6" s="1"/>
  <c r="F5" i="6"/>
  <c r="G4" i="6"/>
  <c r="F4" i="6"/>
  <c r="F3" i="6"/>
  <c r="F8" i="6" l="1"/>
  <c r="H8" i="6" s="1"/>
  <c r="E32" i="3"/>
  <c r="F32" i="3" s="1"/>
  <c r="E53" i="8" l="1"/>
  <c r="E46" i="8"/>
  <c r="E39" i="8"/>
  <c r="E32" i="8"/>
  <c r="G52" i="8" l="1"/>
  <c r="F52" i="8"/>
  <c r="G54" i="8"/>
  <c r="F54" i="8"/>
  <c r="G53" i="8"/>
  <c r="F53" i="8"/>
  <c r="F56" i="8" s="1"/>
  <c r="G56" i="8" l="1"/>
  <c r="F46" i="8"/>
  <c r="F39" i="8"/>
  <c r="F32" i="8"/>
  <c r="F25" i="8"/>
  <c r="F17" i="8"/>
  <c r="G18" i="8"/>
  <c r="F18" i="8"/>
  <c r="G17" i="8"/>
  <c r="G20" i="8" s="1"/>
  <c r="G16" i="8"/>
  <c r="F16" i="8"/>
  <c r="F20" i="8" l="1"/>
  <c r="G45" i="8"/>
  <c r="F45" i="8"/>
  <c r="G47" i="8"/>
  <c r="F47" i="8"/>
  <c r="G46" i="8"/>
  <c r="G40" i="8"/>
  <c r="F40" i="8"/>
  <c r="G39" i="8"/>
  <c r="G42" i="8" s="1"/>
  <c r="G38" i="8"/>
  <c r="F38" i="8"/>
  <c r="G31" i="8"/>
  <c r="F31" i="8"/>
  <c r="G33" i="8"/>
  <c r="F33" i="8"/>
  <c r="G32" i="8"/>
  <c r="G35" i="8" s="1"/>
  <c r="F35" i="8"/>
  <c r="G26" i="8"/>
  <c r="F26" i="8"/>
  <c r="G25" i="8"/>
  <c r="G24" i="8"/>
  <c r="G28" i="8" s="1"/>
  <c r="F24" i="8"/>
  <c r="F28" i="8" s="1"/>
  <c r="G11" i="8"/>
  <c r="F11" i="8"/>
  <c r="H9" i="7"/>
  <c r="H13" i="7" s="1"/>
  <c r="I9" i="7"/>
  <c r="I13" i="7" s="1"/>
  <c r="H10" i="7"/>
  <c r="I10" i="7"/>
  <c r="H11" i="7"/>
  <c r="I11" i="7"/>
  <c r="H15" i="7"/>
  <c r="H19" i="7" s="1"/>
  <c r="I15" i="7"/>
  <c r="I19" i="7" s="1"/>
  <c r="H16" i="7"/>
  <c r="I16" i="7"/>
  <c r="H17" i="7"/>
  <c r="I17" i="7"/>
  <c r="H21" i="7"/>
  <c r="H25" i="7" s="1"/>
  <c r="I21" i="7"/>
  <c r="I25" i="7" s="1"/>
  <c r="H22" i="7"/>
  <c r="I22" i="7"/>
  <c r="H23" i="7"/>
  <c r="I23" i="7"/>
  <c r="F49" i="8" l="1"/>
  <c r="G49" i="8"/>
  <c r="F42" i="8"/>
  <c r="E31" i="3" l="1"/>
  <c r="F31" i="3" s="1"/>
  <c r="E24" i="3"/>
  <c r="F26" i="1"/>
  <c r="J18" i="1"/>
  <c r="J17" i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5" i="3"/>
  <c r="F33" i="3"/>
  <c r="F34" i="3"/>
  <c r="F2" i="3"/>
  <c r="F25" i="1" l="1"/>
</calcChain>
</file>

<file path=xl/sharedStrings.xml><?xml version="1.0" encoding="utf-8"?>
<sst xmlns="http://schemas.openxmlformats.org/spreadsheetml/2006/main" count="406" uniqueCount="210">
  <si>
    <t>제품공급가</t>
    <phoneticPr fontId="2" type="noConversion"/>
  </si>
  <si>
    <t>NO.</t>
    <phoneticPr fontId="2" type="noConversion"/>
  </si>
  <si>
    <t>제품명</t>
    <phoneticPr fontId="2" type="noConversion"/>
  </si>
  <si>
    <t>24V*7A</t>
    <phoneticPr fontId="2" type="noConversion"/>
  </si>
  <si>
    <t>200cmx150cm</t>
    <phoneticPr fontId="2" type="noConversion"/>
  </si>
  <si>
    <t>싱클매트</t>
    <phoneticPr fontId="2" type="noConversion"/>
  </si>
  <si>
    <t>24V*5A</t>
    <phoneticPr fontId="2" type="noConversion"/>
  </si>
  <si>
    <t>200cmx100cm</t>
    <phoneticPr fontId="2" type="noConversion"/>
  </si>
  <si>
    <t>120W</t>
    <phoneticPr fontId="2" type="noConversion"/>
  </si>
  <si>
    <t>60W</t>
    <phoneticPr fontId="2" type="noConversion"/>
  </si>
  <si>
    <t>제품사양</t>
    <phoneticPr fontId="2" type="noConversion"/>
  </si>
  <si>
    <t>12V*6A</t>
    <phoneticPr fontId="2" type="noConversion"/>
  </si>
  <si>
    <t>12V*5A</t>
    <phoneticPr fontId="2" type="noConversion"/>
  </si>
  <si>
    <t>45W</t>
    <phoneticPr fontId="2" type="noConversion"/>
  </si>
  <si>
    <t>다용도매트</t>
    <phoneticPr fontId="2" type="noConversion"/>
  </si>
  <si>
    <t>5V매트</t>
    <phoneticPr fontId="2" type="noConversion"/>
  </si>
  <si>
    <t>5V*3A</t>
    <phoneticPr fontId="2" type="noConversion"/>
  </si>
  <si>
    <t>180cmx75cm</t>
    <phoneticPr fontId="2" type="noConversion"/>
  </si>
  <si>
    <t>15W</t>
    <phoneticPr fontId="2" type="noConversion"/>
  </si>
  <si>
    <t>5V매트
(배터리포함)</t>
    <phoneticPr fontId="2" type="noConversion"/>
  </si>
  <si>
    <t>220V</t>
    <phoneticPr fontId="2" type="noConversion"/>
  </si>
  <si>
    <t xml:space="preserve"> 열선</t>
    <phoneticPr fontId="2" type="noConversion"/>
  </si>
  <si>
    <t>조절기</t>
    <phoneticPr fontId="2" type="noConversion"/>
  </si>
  <si>
    <t>틀</t>
    <phoneticPr fontId="2" type="noConversion"/>
  </si>
  <si>
    <t>편백나무난방기</t>
    <phoneticPr fontId="2" type="noConversion"/>
  </si>
  <si>
    <t>1.25Kw</t>
    <phoneticPr fontId="2" type="noConversion"/>
  </si>
  <si>
    <t>편백커버</t>
    <phoneticPr fontId="2" type="noConversion"/>
  </si>
  <si>
    <t>목도리</t>
    <phoneticPr fontId="2" type="noConversion"/>
  </si>
  <si>
    <t>5V*2A</t>
    <phoneticPr fontId="2" type="noConversion"/>
  </si>
  <si>
    <t>복대</t>
    <phoneticPr fontId="2" type="noConversion"/>
  </si>
  <si>
    <t>조끼</t>
    <phoneticPr fontId="2" type="noConversion"/>
  </si>
  <si>
    <t>소비자판매가</t>
    <phoneticPr fontId="2" type="noConversion"/>
  </si>
  <si>
    <t>반제품(DNA Plus공급가)</t>
    <phoneticPr fontId="2" type="noConversion"/>
  </si>
  <si>
    <t>DNS Plus공급가</t>
    <phoneticPr fontId="2" type="noConversion"/>
  </si>
  <si>
    <t>10W</t>
    <phoneticPr fontId="2" type="noConversion"/>
  </si>
  <si>
    <t>방석</t>
    <phoneticPr fontId="2" type="noConversion"/>
  </si>
  <si>
    <t>긴팔조끼</t>
    <phoneticPr fontId="2" type="noConversion"/>
  </si>
  <si>
    <t>바닥난방</t>
    <phoneticPr fontId="2" type="noConversion"/>
  </si>
  <si>
    <t>스치로폼</t>
    <phoneticPr fontId="2" type="noConversion"/>
  </si>
  <si>
    <t>틀</t>
    <phoneticPr fontId="2" type="noConversion"/>
  </si>
  <si>
    <t>24V</t>
    <phoneticPr fontId="2" type="noConversion"/>
  </si>
  <si>
    <t>사우나난방기</t>
    <phoneticPr fontId="2" type="noConversion"/>
  </si>
  <si>
    <t>농가용난방기</t>
    <phoneticPr fontId="2" type="noConversion"/>
  </si>
  <si>
    <t>미니매트</t>
    <phoneticPr fontId="2" type="noConversion"/>
  </si>
  <si>
    <t>78cmx38cm</t>
    <phoneticPr fontId="2" type="noConversion"/>
  </si>
  <si>
    <t>650mm*400mm</t>
    <phoneticPr fontId="2" type="noConversion"/>
  </si>
  <si>
    <t>1200mm*130mm</t>
    <phoneticPr fontId="2" type="noConversion"/>
  </si>
  <si>
    <t>사우나 1~2인용</t>
    <phoneticPr fontId="2" type="noConversion"/>
  </si>
  <si>
    <t>사우나 2~3인용</t>
    <phoneticPr fontId="2" type="noConversion"/>
  </si>
  <si>
    <t>90cmX90cm</t>
    <phoneticPr fontId="2" type="noConversion"/>
  </si>
  <si>
    <t>90cmX120cm</t>
    <phoneticPr fontId="2" type="noConversion"/>
  </si>
  <si>
    <t>사우나틀</t>
    <phoneticPr fontId="2" type="noConversion"/>
  </si>
  <si>
    <t>퀸매트</t>
    <phoneticPr fontId="2" type="noConversion"/>
  </si>
  <si>
    <t>김찬희 영업부장</t>
  </si>
  <si>
    <t xml:space="preserve">HP.010-5444-7714 </t>
  </si>
  <si>
    <t>T. 1644-6671 / F. 031-774-6305</t>
  </si>
  <si>
    <t>Mail : h0sea@naver.com</t>
  </si>
  <si>
    <r>
      <t>경기도 양평군 용문면 월성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 xml:space="preserve">길 </t>
    </r>
    <r>
      <rPr>
        <sz val="10"/>
        <color rgb="FF000000"/>
        <rFont val="맑은 고딕"/>
        <family val="3"/>
        <charset val="129"/>
        <scheme val="minor"/>
      </rPr>
      <t>11-72</t>
    </r>
  </si>
  <si>
    <t>http://www.dnaplus.co.kr</t>
  </si>
  <si>
    <r>
      <t xml:space="preserve">이상범 </t>
    </r>
    <r>
      <rPr>
        <sz val="10"/>
        <color rgb="FF000000"/>
        <rFont val="맑은 고딕"/>
        <family val="3"/>
        <charset val="129"/>
        <scheme val="minor"/>
      </rPr>
      <t>CTO</t>
    </r>
    <r>
      <rPr>
        <sz val="10"/>
        <color rgb="FF000000"/>
        <rFont val="함초롬바탕"/>
        <family val="1"/>
        <charset val="129"/>
      </rPr>
      <t>기술담당이사</t>
    </r>
  </si>
  <si>
    <t>HP.010-2410-6365</t>
  </si>
  <si>
    <t>T. 031-8005-3224</t>
  </si>
  <si>
    <t>Mail : sangbum6365@naver.com</t>
  </si>
  <si>
    <t>김기태 이사</t>
  </si>
  <si>
    <t>HP.010-3567-3676</t>
  </si>
  <si>
    <t>김순덕 실장</t>
  </si>
  <si>
    <t>HP.010-2003-7307</t>
  </si>
  <si>
    <t>은혜정 실장</t>
  </si>
  <si>
    <t>HP.010-8961-1605</t>
  </si>
  <si>
    <t>이은희 팀장</t>
  </si>
  <si>
    <t>HP.010-4576-5608</t>
  </si>
  <si>
    <t>류인갑 이사</t>
  </si>
  <si>
    <t>HP.010-3718-0191</t>
  </si>
  <si>
    <t>Mail : 84078681@daum.net</t>
  </si>
  <si>
    <r>
      <t>충청북도 청주시 청원구 내수읍 내수</t>
    </r>
    <r>
      <rPr>
        <sz val="10"/>
        <color rgb="FF000000"/>
        <rFont val="맑은 고딕"/>
        <family val="3"/>
        <charset val="129"/>
        <scheme val="minor"/>
      </rPr>
      <t>3</t>
    </r>
    <r>
      <rPr>
        <sz val="10"/>
        <color rgb="FF000000"/>
        <rFont val="함초롬바탕"/>
        <family val="1"/>
        <charset val="129"/>
      </rPr>
      <t>길</t>
    </r>
    <r>
      <rPr>
        <sz val="10"/>
        <color rgb="FF000000"/>
        <rFont val="맑은 고딕"/>
        <family val="3"/>
        <charset val="129"/>
        <scheme val="minor"/>
      </rPr>
      <t>23-24</t>
    </r>
  </si>
  <si>
    <t>우상민 실장</t>
  </si>
  <si>
    <t>HP.010-9485-9705</t>
  </si>
  <si>
    <t>날짜</t>
    <phoneticPr fontId="2" type="noConversion"/>
  </si>
  <si>
    <t>품목</t>
    <phoneticPr fontId="2" type="noConversion"/>
  </si>
  <si>
    <t>수량</t>
    <phoneticPr fontId="2" type="noConversion"/>
  </si>
  <si>
    <t>AC열선</t>
    <phoneticPr fontId="2" type="noConversion"/>
  </si>
  <si>
    <t>50M</t>
    <phoneticPr fontId="2" type="noConversion"/>
  </si>
  <si>
    <t>DC열선</t>
    <phoneticPr fontId="2" type="noConversion"/>
  </si>
  <si>
    <t>5.5M</t>
    <phoneticPr fontId="2" type="noConversion"/>
  </si>
  <si>
    <t>사양/사이즈</t>
    <phoneticPr fontId="2" type="noConversion"/>
  </si>
  <si>
    <t>아답터</t>
    <phoneticPr fontId="2" type="noConversion"/>
  </si>
  <si>
    <t>DC/24V300W</t>
    <phoneticPr fontId="2" type="noConversion"/>
  </si>
  <si>
    <t>농가히터</t>
    <phoneticPr fontId="2" type="noConversion"/>
  </si>
  <si>
    <t>1200*130</t>
    <phoneticPr fontId="2" type="noConversion"/>
  </si>
  <si>
    <t>퀸매트</t>
    <phoneticPr fontId="2" type="noConversion"/>
  </si>
  <si>
    <t>싱글매트</t>
    <phoneticPr fontId="2" type="noConversion"/>
  </si>
  <si>
    <t>방석</t>
    <phoneticPr fontId="2" type="noConversion"/>
  </si>
  <si>
    <t>조끼</t>
    <phoneticPr fontId="2" type="noConversion"/>
  </si>
  <si>
    <t>긴팔</t>
    <phoneticPr fontId="2" type="noConversion"/>
  </si>
  <si>
    <t>민소매</t>
    <phoneticPr fontId="2" type="noConversion"/>
  </si>
  <si>
    <t>목베개</t>
    <phoneticPr fontId="2" type="noConversion"/>
  </si>
  <si>
    <t>쿠션</t>
    <phoneticPr fontId="2" type="noConversion"/>
  </si>
  <si>
    <t>사우나</t>
    <phoneticPr fontId="2" type="noConversion"/>
  </si>
  <si>
    <t>메모</t>
    <phoneticPr fontId="2" type="noConversion"/>
  </si>
  <si>
    <t>180구매</t>
    <phoneticPr fontId="2" type="noConversion"/>
  </si>
  <si>
    <t>25구매</t>
    <phoneticPr fontId="2" type="noConversion"/>
  </si>
  <si>
    <t>22구매</t>
    <phoneticPr fontId="2" type="noConversion"/>
  </si>
  <si>
    <t>선물</t>
    <phoneticPr fontId="2" type="noConversion"/>
  </si>
  <si>
    <t>택배받음</t>
    <phoneticPr fontId="2" type="noConversion"/>
  </si>
  <si>
    <t>스치로폼</t>
    <phoneticPr fontId="2" type="noConversion"/>
  </si>
  <si>
    <t>50cm*50cm</t>
    <phoneticPr fontId="2" type="noConversion"/>
  </si>
  <si>
    <t>EGI0.8T</t>
    <phoneticPr fontId="2" type="noConversion"/>
  </si>
  <si>
    <t>3.5M2</t>
    <phoneticPr fontId="2" type="noConversion"/>
  </si>
  <si>
    <t>1.05평</t>
    <phoneticPr fontId="2" type="noConversion"/>
  </si>
  <si>
    <r>
      <rPr>
        <sz val="11"/>
        <color theme="1"/>
        <rFont val="맑은 고딕"/>
        <family val="3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.5M</t>
    </r>
    <r>
      <rPr>
        <vertAlign val="superscript"/>
        <sz val="11"/>
        <color theme="1"/>
        <rFont val="맑은 고딕"/>
        <family val="3"/>
        <charset val="129"/>
        <scheme val="minor"/>
      </rPr>
      <t>2</t>
    </r>
    <r>
      <rPr>
        <sz val="11"/>
        <color theme="1"/>
        <rFont val="맑은 고딕"/>
        <family val="3"/>
        <charset val="129"/>
        <scheme val="minor"/>
      </rPr>
      <t>(약3.18평)</t>
    </r>
    <phoneticPr fontId="2" type="noConversion"/>
  </si>
  <si>
    <t>42장</t>
    <phoneticPr fontId="2" type="noConversion"/>
  </si>
  <si>
    <t>=</t>
    <phoneticPr fontId="2" type="noConversion"/>
  </si>
  <si>
    <t>21장</t>
    <phoneticPr fontId="2" type="noConversion"/>
  </si>
  <si>
    <t>X</t>
    <phoneticPr fontId="2" type="noConversion"/>
  </si>
  <si>
    <t>2장</t>
    <phoneticPr fontId="2" type="noConversion"/>
  </si>
  <si>
    <t>스폰지적용수량(50cm*50cm)</t>
    <phoneticPr fontId="2" type="noConversion"/>
  </si>
  <si>
    <t>2.4Kw</t>
    <phoneticPr fontId="2" type="noConversion"/>
  </si>
  <si>
    <t>3줄</t>
    <phoneticPr fontId="2" type="noConversion"/>
  </si>
  <si>
    <t>800W</t>
    <phoneticPr fontId="2" type="noConversion"/>
  </si>
  <si>
    <t>열선 1줄소비전력</t>
    <phoneticPr fontId="2" type="noConversion"/>
  </si>
  <si>
    <t>150M</t>
    <phoneticPr fontId="2" type="noConversion"/>
  </si>
  <si>
    <t>50M</t>
    <phoneticPr fontId="2" type="noConversion"/>
  </si>
  <si>
    <t>조절기1개셋팅길이</t>
    <phoneticPr fontId="2" type="noConversion"/>
  </si>
  <si>
    <t>DC</t>
    <phoneticPr fontId="2" type="noConversion"/>
  </si>
  <si>
    <r>
      <t>3.5M</t>
    </r>
    <r>
      <rPr>
        <vertAlign val="superscript"/>
        <sz val="11"/>
        <color theme="1"/>
        <rFont val="맑은 고딕"/>
        <family val="3"/>
        <charset val="129"/>
        <scheme val="minor"/>
      </rPr>
      <t>2</t>
    </r>
    <r>
      <rPr>
        <sz val="11"/>
        <color theme="1"/>
        <rFont val="맑은 고딕"/>
        <family val="3"/>
        <charset val="129"/>
        <scheme val="minor"/>
      </rPr>
      <t>(약1.05평)</t>
    </r>
    <phoneticPr fontId="2" type="noConversion"/>
  </si>
  <si>
    <t>14장</t>
    <phoneticPr fontId="2" type="noConversion"/>
  </si>
  <si>
    <t>7장</t>
    <phoneticPr fontId="2" type="noConversion"/>
  </si>
  <si>
    <t>220W</t>
    <phoneticPr fontId="2" type="noConversion"/>
  </si>
  <si>
    <t>4줄</t>
    <phoneticPr fontId="2" type="noConversion"/>
  </si>
  <si>
    <t>55W</t>
    <phoneticPr fontId="2" type="noConversion"/>
  </si>
  <si>
    <t>22M</t>
    <phoneticPr fontId="2" type="noConversion"/>
  </si>
  <si>
    <t>5.5M</t>
    <phoneticPr fontId="2" type="noConversion"/>
  </si>
  <si>
    <t>AC</t>
    <phoneticPr fontId="2" type="noConversion"/>
  </si>
  <si>
    <t>총길이</t>
    <phoneticPr fontId="2" type="noConversion"/>
  </si>
  <si>
    <t>최대연결선</t>
    <phoneticPr fontId="2" type="noConversion"/>
  </si>
  <si>
    <t>열선</t>
    <phoneticPr fontId="2" type="noConversion"/>
  </si>
  <si>
    <t>바닥난방시공</t>
    <phoneticPr fontId="2" type="noConversion"/>
  </si>
  <si>
    <t>참조</t>
    <phoneticPr fontId="2" type="noConversion"/>
  </si>
  <si>
    <t>전영진방문</t>
    <phoneticPr fontId="2" type="noConversion"/>
  </si>
  <si>
    <t>싱글매트</t>
    <phoneticPr fontId="2" type="noConversion"/>
  </si>
  <si>
    <t>퀸매트</t>
    <phoneticPr fontId="2" type="noConversion"/>
  </si>
  <si>
    <t>50m</t>
    <phoneticPr fontId="2" type="noConversion"/>
  </si>
  <si>
    <t>800w</t>
    <phoneticPr fontId="2" type="noConversion"/>
  </si>
  <si>
    <t>AC컨트롤러</t>
    <phoneticPr fontId="2" type="noConversion"/>
  </si>
  <si>
    <t>금액</t>
    <phoneticPr fontId="2" type="noConversion"/>
  </si>
  <si>
    <t>합계</t>
    <phoneticPr fontId="2" type="noConversion"/>
  </si>
  <si>
    <t>사우나히터틀</t>
    <phoneticPr fontId="2" type="noConversion"/>
  </si>
  <si>
    <t>33M</t>
    <phoneticPr fontId="2" type="noConversion"/>
  </si>
  <si>
    <t>5.5M</t>
    <phoneticPr fontId="2" type="noConversion"/>
  </si>
  <si>
    <t>55w</t>
    <phoneticPr fontId="2" type="noConversion"/>
  </si>
  <si>
    <t>DC컨트롤러/DC온도센서</t>
    <phoneticPr fontId="2" type="noConversion"/>
  </si>
  <si>
    <t>택배받음</t>
    <phoneticPr fontId="2" type="noConversion"/>
  </si>
  <si>
    <t>전영진방문</t>
    <phoneticPr fontId="2" type="noConversion"/>
  </si>
  <si>
    <t>부천방문계약시</t>
    <phoneticPr fontId="2" type="noConversion"/>
  </si>
  <si>
    <t>본부장방문</t>
    <phoneticPr fontId="2" type="noConversion"/>
  </si>
  <si>
    <t>원주공장방문</t>
    <phoneticPr fontId="2" type="noConversion"/>
  </si>
  <si>
    <t>AC열선</t>
    <phoneticPr fontId="2" type="noConversion"/>
  </si>
  <si>
    <t>50M</t>
    <phoneticPr fontId="2" type="noConversion"/>
  </si>
  <si>
    <t>바닥모듈</t>
    <phoneticPr fontId="2" type="noConversion"/>
  </si>
  <si>
    <t>500*500</t>
    <phoneticPr fontId="2" type="noConversion"/>
  </si>
  <si>
    <t>GI 0.8T</t>
    <phoneticPr fontId="2" type="noConversion"/>
  </si>
  <si>
    <t>4*8</t>
    <phoneticPr fontId="2" type="noConversion"/>
  </si>
  <si>
    <t>조절기</t>
    <phoneticPr fontId="2" type="noConversion"/>
  </si>
  <si>
    <t>농가용히터</t>
    <phoneticPr fontId="2" type="noConversion"/>
  </si>
  <si>
    <t>원가</t>
    <phoneticPr fontId="2" type="noConversion"/>
  </si>
  <si>
    <t>매출</t>
    <phoneticPr fontId="2" type="noConversion"/>
  </si>
  <si>
    <t>AC</t>
    <phoneticPr fontId="2" type="noConversion"/>
  </si>
  <si>
    <t>조절기</t>
    <phoneticPr fontId="2" type="noConversion"/>
  </si>
  <si>
    <t>4*8</t>
    <phoneticPr fontId="2" type="noConversion"/>
  </si>
  <si>
    <t>500*500</t>
    <phoneticPr fontId="2" type="noConversion"/>
  </si>
  <si>
    <t>모듈</t>
    <phoneticPr fontId="2" type="noConversion"/>
  </si>
  <si>
    <t>열선</t>
    <phoneticPr fontId="2" type="noConversion"/>
  </si>
  <si>
    <t>6.6평기준</t>
    <phoneticPr fontId="2" type="noConversion"/>
  </si>
  <si>
    <t>AC</t>
    <phoneticPr fontId="2" type="noConversion"/>
  </si>
  <si>
    <t>4평기준</t>
    <phoneticPr fontId="2" type="noConversion"/>
  </si>
  <si>
    <t>3.3평기준</t>
    <phoneticPr fontId="2" type="noConversion"/>
  </si>
  <si>
    <t>원가단가</t>
    <phoneticPr fontId="2" type="noConversion"/>
  </si>
  <si>
    <t>원가</t>
    <phoneticPr fontId="2" type="noConversion"/>
  </si>
  <si>
    <t>소비자가</t>
    <phoneticPr fontId="2" type="noConversion"/>
  </si>
  <si>
    <t>단가</t>
    <phoneticPr fontId="2" type="noConversion"/>
  </si>
  <si>
    <t>수량</t>
    <phoneticPr fontId="2" type="noConversion"/>
  </si>
  <si>
    <t>규격</t>
    <phoneticPr fontId="2" type="noConversion"/>
  </si>
  <si>
    <r>
      <t xml:space="preserve">경기도 용인시 수지구 죽전로 </t>
    </r>
    <r>
      <rPr>
        <sz val="10"/>
        <color rgb="FF000000"/>
        <rFont val="맑은 고딕"/>
        <family val="3"/>
        <charset val="129"/>
        <scheme val="minor"/>
      </rPr>
      <t xml:space="preserve">152. </t>
    </r>
    <phoneticPr fontId="2" type="noConversion"/>
  </si>
  <si>
    <r>
      <t xml:space="preserve">단국대학교 소프트웨어 </t>
    </r>
    <r>
      <rPr>
        <sz val="10"/>
        <color rgb="FF000000"/>
        <rFont val="맑은 고딕"/>
        <family val="3"/>
        <charset val="129"/>
        <scheme val="minor"/>
      </rPr>
      <t>ICT</t>
    </r>
    <r>
      <rPr>
        <sz val="10"/>
        <color rgb="FF000000"/>
        <rFont val="함초롬바탕"/>
        <family val="1"/>
        <charset val="129"/>
      </rPr>
      <t xml:space="preserve">관 </t>
    </r>
    <r>
      <rPr>
        <sz val="10"/>
        <color rgb="FF000000"/>
        <rFont val="맑은 고딕"/>
        <family val="3"/>
        <charset val="129"/>
        <scheme val="minor"/>
      </rPr>
      <t>411</t>
    </r>
    <r>
      <rPr>
        <sz val="10"/>
        <color rgb="FF000000"/>
        <rFont val="함초롬바탕"/>
        <family val="1"/>
        <charset val="129"/>
      </rPr>
      <t>호</t>
    </r>
    <phoneticPr fontId="2" type="noConversion"/>
  </si>
  <si>
    <t>GI 0.8T</t>
    <phoneticPr fontId="2" type="noConversion"/>
  </si>
  <si>
    <t>공급가</t>
    <phoneticPr fontId="2" type="noConversion"/>
  </si>
  <si>
    <t>가정용난방기</t>
    <phoneticPr fontId="2" type="noConversion"/>
  </si>
  <si>
    <t>50m</t>
    <phoneticPr fontId="2" type="noConversion"/>
  </si>
  <si>
    <t>바닥난방열선</t>
    <phoneticPr fontId="2" type="noConversion"/>
  </si>
  <si>
    <t>바닥난방모듈</t>
    <phoneticPr fontId="2" type="noConversion"/>
  </si>
  <si>
    <t>650mm*400mm</t>
    <phoneticPr fontId="2" type="noConversion"/>
  </si>
  <si>
    <t>1200mm*130mm</t>
    <phoneticPr fontId="2" type="noConversion"/>
  </si>
  <si>
    <t>200cm*150cm</t>
    <phoneticPr fontId="2" type="noConversion"/>
  </si>
  <si>
    <t>200cm*100cm</t>
    <phoneticPr fontId="2" type="noConversion"/>
  </si>
  <si>
    <t>100cm*100cm*190cm</t>
    <phoneticPr fontId="2" type="noConversion"/>
  </si>
  <si>
    <t>50cm*50cm</t>
    <phoneticPr fontId="2" type="noConversion"/>
  </si>
  <si>
    <t>바닥난방자재계산</t>
    <phoneticPr fontId="2" type="noConversion"/>
  </si>
  <si>
    <t>열선</t>
    <phoneticPr fontId="2" type="noConversion"/>
  </si>
  <si>
    <t>모듈</t>
    <phoneticPr fontId="2" type="noConversion"/>
  </si>
  <si>
    <t>대리점 제품공급가(vat별도)</t>
    <phoneticPr fontId="2" type="noConversion"/>
  </si>
  <si>
    <t>GI0.8T</t>
    <phoneticPr fontId="2" type="noConversion"/>
  </si>
  <si>
    <t>4*8</t>
    <phoneticPr fontId="2" type="noConversion"/>
  </si>
  <si>
    <t>조절기</t>
    <phoneticPr fontId="2" type="noConversion"/>
  </si>
  <si>
    <t>AC</t>
    <phoneticPr fontId="2" type="noConversion"/>
  </si>
  <si>
    <t>품명</t>
    <phoneticPr fontId="2" type="noConversion"/>
  </si>
  <si>
    <t>사양</t>
    <phoneticPr fontId="2" type="noConversion"/>
  </si>
  <si>
    <t>수량</t>
    <phoneticPr fontId="2" type="noConversion"/>
  </si>
  <si>
    <t>원가</t>
    <phoneticPr fontId="2" type="noConversion"/>
  </si>
  <si>
    <t>소비자가</t>
    <phoneticPr fontId="2" type="noConversion"/>
  </si>
  <si>
    <t>50m / 800W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</si>
</sst>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1"/>
      <color theme="1"/>
      <name val="맑은 고딕"/>
      <family val="3"/>
      <charset val="129"/>
      <scheme val="minor"/>
    </font>
    <font>
      <vertAlign val="superscript"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4" fillId="3" borderId="4" xfId="1" applyFont="1" applyFill="1" applyBorder="1">
      <alignment vertical="center"/>
    </xf>
    <xf numFmtId="41" fontId="0" fillId="0" borderId="4" xfId="1" applyFont="1" applyFill="1" applyBorder="1">
      <alignment vertical="center"/>
    </xf>
    <xf numFmtId="41" fontId="0" fillId="2" borderId="4" xfId="1" applyFont="1" applyFill="1" applyBorder="1">
      <alignment vertical="center"/>
    </xf>
    <xf numFmtId="41" fontId="4" fillId="3" borderId="5" xfId="1" applyFont="1" applyFill="1" applyBorder="1">
      <alignment vertical="center"/>
    </xf>
    <xf numFmtId="41" fontId="0" fillId="0" borderId="5" xfId="1" applyFont="1" applyBorder="1">
      <alignment vertical="center"/>
    </xf>
    <xf numFmtId="41" fontId="0" fillId="2" borderId="5" xfId="1" applyFont="1" applyFill="1" applyBorder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14" fontId="0" fillId="0" borderId="8" xfId="0" applyNumberFormat="1" applyBorder="1">
      <alignment vertical="center"/>
    </xf>
    <xf numFmtId="0" fontId="0" fillId="0" borderId="8" xfId="0" applyBorder="1">
      <alignment vertical="center"/>
    </xf>
    <xf numFmtId="41" fontId="0" fillId="0" borderId="8" xfId="1" applyFont="1" applyBorder="1">
      <alignment vertical="center"/>
    </xf>
    <xf numFmtId="0" fontId="0" fillId="0" borderId="9" xfId="0" applyBorder="1">
      <alignment vertical="center"/>
    </xf>
    <xf numFmtId="41" fontId="0" fillId="0" borderId="9" xfId="1" applyFont="1" applyBorder="1">
      <alignment vertical="center"/>
    </xf>
    <xf numFmtId="41" fontId="4" fillId="0" borderId="0" xfId="1" applyFont="1">
      <alignment vertical="center"/>
    </xf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1" applyFont="1" applyFill="1" applyBorder="1">
      <alignment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4" borderId="1" xfId="1" applyFont="1" applyFill="1" applyBorder="1">
      <alignment vertical="center"/>
    </xf>
    <xf numFmtId="41" fontId="0" fillId="0" borderId="8" xfId="1" applyFont="1" applyBorder="1" applyAlignment="1">
      <alignment horizontal="center" vertical="center"/>
    </xf>
    <xf numFmtId="41" fontId="0" fillId="0" borderId="11" xfId="1" applyFont="1" applyBorder="1">
      <alignment vertical="center"/>
    </xf>
    <xf numFmtId="41" fontId="0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14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41" fontId="0" fillId="0" borderId="12" xfId="1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41" fontId="0" fillId="0" borderId="3" xfId="1" applyFon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center" vertical="center"/>
    </xf>
    <xf numFmtId="41" fontId="0" fillId="0" borderId="6" xfId="1" applyFont="1" applyFill="1" applyBorder="1" applyAlignment="1">
      <alignment horizontal="center" vertical="center"/>
    </xf>
    <xf numFmtId="41" fontId="0" fillId="0" borderId="7" xfId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41" fontId="4" fillId="3" borderId="2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45" zoomScaleNormal="145" workbookViewId="0">
      <selection activeCell="B10" sqref="B10"/>
    </sheetView>
  </sheetViews>
  <sheetFormatPr defaultRowHeight="16.5" x14ac:dyDescent="0.3"/>
  <cols>
    <col min="1" max="1" width="10.375" style="1" customWidth="1"/>
    <col min="2" max="2" width="14" style="1" customWidth="1"/>
    <col min="4" max="4" width="15.375" customWidth="1"/>
    <col min="5" max="5" width="9" style="1"/>
    <col min="6" max="8" width="9.375" style="8" bestFit="1" customWidth="1"/>
    <col min="9" max="9" width="12.75" style="8" customWidth="1"/>
    <col min="10" max="10" width="15.625" style="4" bestFit="1" customWidth="1"/>
    <col min="11" max="11" width="12.75" style="4" customWidth="1"/>
  </cols>
  <sheetData>
    <row r="1" spans="1:11" ht="27.75" customHeight="1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">
      <c r="A2" s="14" t="s">
        <v>1</v>
      </c>
      <c r="B2" s="14" t="s">
        <v>2</v>
      </c>
      <c r="C2" s="74" t="s">
        <v>10</v>
      </c>
      <c r="D2" s="74"/>
      <c r="E2" s="74"/>
      <c r="F2" s="75" t="s">
        <v>32</v>
      </c>
      <c r="G2" s="75"/>
      <c r="H2" s="75"/>
      <c r="I2" s="76"/>
      <c r="J2" s="20" t="s">
        <v>33</v>
      </c>
      <c r="K2" s="17" t="s">
        <v>31</v>
      </c>
    </row>
    <row r="3" spans="1:11" x14ac:dyDescent="0.3">
      <c r="A3" s="7">
        <v>1</v>
      </c>
      <c r="B3" s="7" t="s">
        <v>52</v>
      </c>
      <c r="C3" s="2" t="s">
        <v>3</v>
      </c>
      <c r="D3" s="2" t="s">
        <v>4</v>
      </c>
      <c r="E3" s="7" t="s">
        <v>8</v>
      </c>
      <c r="F3" s="68"/>
      <c r="G3" s="68"/>
      <c r="H3" s="68"/>
      <c r="I3" s="69"/>
      <c r="J3" s="21">
        <v>210000</v>
      </c>
      <c r="K3" s="18">
        <v>300000</v>
      </c>
    </row>
    <row r="4" spans="1:11" x14ac:dyDescent="0.3">
      <c r="A4" s="7">
        <v>2</v>
      </c>
      <c r="B4" s="7" t="s">
        <v>5</v>
      </c>
      <c r="C4" s="2" t="s">
        <v>6</v>
      </c>
      <c r="D4" s="2" t="s">
        <v>7</v>
      </c>
      <c r="E4" s="7" t="s">
        <v>9</v>
      </c>
      <c r="F4" s="68"/>
      <c r="G4" s="68"/>
      <c r="H4" s="68"/>
      <c r="I4" s="69"/>
      <c r="J4" s="21">
        <v>180000</v>
      </c>
      <c r="K4" s="18">
        <v>270000</v>
      </c>
    </row>
    <row r="5" spans="1:11" x14ac:dyDescent="0.3">
      <c r="A5" s="7">
        <v>3</v>
      </c>
      <c r="B5" s="7" t="s">
        <v>52</v>
      </c>
      <c r="C5" s="2" t="s">
        <v>11</v>
      </c>
      <c r="D5" s="2" t="s">
        <v>4</v>
      </c>
      <c r="E5" s="7" t="s">
        <v>9</v>
      </c>
      <c r="F5" s="59">
        <v>99000</v>
      </c>
      <c r="G5" s="59"/>
      <c r="H5" s="59"/>
      <c r="I5" s="60"/>
      <c r="J5" s="21">
        <v>140000</v>
      </c>
      <c r="K5" s="19">
        <v>250000</v>
      </c>
    </row>
    <row r="6" spans="1:11" x14ac:dyDescent="0.3">
      <c r="A6" s="7">
        <v>4</v>
      </c>
      <c r="B6" s="7" t="s">
        <v>5</v>
      </c>
      <c r="C6" s="2" t="s">
        <v>12</v>
      </c>
      <c r="D6" s="2" t="s">
        <v>7</v>
      </c>
      <c r="E6" s="7" t="s">
        <v>13</v>
      </c>
      <c r="F6" s="59">
        <v>72000</v>
      </c>
      <c r="G6" s="59"/>
      <c r="H6" s="59"/>
      <c r="I6" s="60"/>
      <c r="J6" s="21">
        <v>110000</v>
      </c>
      <c r="K6" s="19">
        <v>220000</v>
      </c>
    </row>
    <row r="7" spans="1:11" x14ac:dyDescent="0.3">
      <c r="A7" s="7">
        <v>5</v>
      </c>
      <c r="B7" s="7" t="s">
        <v>14</v>
      </c>
      <c r="C7" s="2" t="s">
        <v>11</v>
      </c>
      <c r="D7" s="2" t="s">
        <v>7</v>
      </c>
      <c r="E7" s="7" t="s">
        <v>9</v>
      </c>
      <c r="F7" s="59">
        <v>72000</v>
      </c>
      <c r="G7" s="59"/>
      <c r="H7" s="59"/>
      <c r="I7" s="60"/>
      <c r="J7" s="21">
        <v>125400</v>
      </c>
      <c r="K7" s="19">
        <v>235000</v>
      </c>
    </row>
    <row r="8" spans="1:11" x14ac:dyDescent="0.3">
      <c r="A8" s="7">
        <v>6</v>
      </c>
      <c r="B8" s="7" t="s">
        <v>43</v>
      </c>
      <c r="C8" s="2" t="s">
        <v>28</v>
      </c>
      <c r="D8" s="2" t="s">
        <v>44</v>
      </c>
      <c r="E8" s="7" t="s">
        <v>34</v>
      </c>
      <c r="F8" s="59"/>
      <c r="G8" s="59"/>
      <c r="H8" s="59"/>
      <c r="I8" s="60"/>
      <c r="J8" s="21"/>
      <c r="K8" s="19">
        <v>199000</v>
      </c>
    </row>
    <row r="9" spans="1:11" x14ac:dyDescent="0.3">
      <c r="A9" s="7">
        <v>7</v>
      </c>
      <c r="B9" s="7" t="s">
        <v>15</v>
      </c>
      <c r="C9" s="2" t="s">
        <v>16</v>
      </c>
      <c r="D9" s="2" t="s">
        <v>17</v>
      </c>
      <c r="E9" s="7" t="s">
        <v>18</v>
      </c>
      <c r="F9" s="59">
        <v>55000</v>
      </c>
      <c r="G9" s="59"/>
      <c r="H9" s="59"/>
      <c r="I9" s="60"/>
      <c r="J9" s="21">
        <v>99000</v>
      </c>
      <c r="K9" s="19">
        <v>248000</v>
      </c>
    </row>
    <row r="10" spans="1:11" ht="33" x14ac:dyDescent="0.3">
      <c r="A10" s="7">
        <v>8</v>
      </c>
      <c r="B10" s="10" t="s">
        <v>19</v>
      </c>
      <c r="C10" s="2" t="s">
        <v>16</v>
      </c>
      <c r="D10" s="2" t="s">
        <v>17</v>
      </c>
      <c r="E10" s="7" t="s">
        <v>18</v>
      </c>
      <c r="F10" s="59">
        <v>100000</v>
      </c>
      <c r="G10" s="59"/>
      <c r="H10" s="59"/>
      <c r="I10" s="60"/>
      <c r="J10" s="21">
        <v>134000</v>
      </c>
      <c r="K10" s="19">
        <v>248000</v>
      </c>
    </row>
    <row r="11" spans="1:11" x14ac:dyDescent="0.3">
      <c r="A11" s="7">
        <v>9</v>
      </c>
      <c r="B11" s="7" t="s">
        <v>27</v>
      </c>
      <c r="C11" s="2" t="s">
        <v>28</v>
      </c>
      <c r="D11" s="2"/>
      <c r="E11" s="7" t="s">
        <v>34</v>
      </c>
      <c r="F11" s="59">
        <v>8000</v>
      </c>
      <c r="G11" s="59"/>
      <c r="H11" s="59"/>
      <c r="I11" s="60"/>
      <c r="J11" s="22">
        <v>18000</v>
      </c>
      <c r="K11" s="19">
        <v>32000</v>
      </c>
    </row>
    <row r="12" spans="1:11" x14ac:dyDescent="0.3">
      <c r="A12" s="7">
        <v>10</v>
      </c>
      <c r="B12" s="7" t="s">
        <v>29</v>
      </c>
      <c r="C12" s="2" t="s">
        <v>28</v>
      </c>
      <c r="D12" s="2"/>
      <c r="E12" s="7" t="s">
        <v>34</v>
      </c>
      <c r="F12" s="59">
        <v>11000</v>
      </c>
      <c r="G12" s="59"/>
      <c r="H12" s="59"/>
      <c r="I12" s="60"/>
      <c r="J12" s="22">
        <v>28000</v>
      </c>
      <c r="K12" s="19">
        <v>55000</v>
      </c>
    </row>
    <row r="13" spans="1:11" x14ac:dyDescent="0.3">
      <c r="A13" s="7">
        <v>11</v>
      </c>
      <c r="B13" s="7" t="s">
        <v>30</v>
      </c>
      <c r="C13" s="2" t="s">
        <v>28</v>
      </c>
      <c r="D13" s="2"/>
      <c r="E13" s="7" t="s">
        <v>34</v>
      </c>
      <c r="F13" s="67">
        <v>18000</v>
      </c>
      <c r="G13" s="67"/>
      <c r="H13" s="67"/>
      <c r="I13" s="62"/>
      <c r="J13" s="22">
        <v>41000</v>
      </c>
      <c r="K13" s="19">
        <v>76000</v>
      </c>
    </row>
    <row r="14" spans="1:11" x14ac:dyDescent="0.3">
      <c r="A14" s="7">
        <v>12</v>
      </c>
      <c r="B14" s="7" t="s">
        <v>36</v>
      </c>
      <c r="C14" s="2" t="s">
        <v>28</v>
      </c>
      <c r="D14" s="2"/>
      <c r="E14" s="7" t="s">
        <v>34</v>
      </c>
      <c r="F14" s="68">
        <v>18000</v>
      </c>
      <c r="G14" s="68"/>
      <c r="H14" s="68"/>
      <c r="I14" s="69"/>
      <c r="J14" s="22">
        <v>45000</v>
      </c>
      <c r="K14" s="19">
        <v>82000</v>
      </c>
    </row>
    <row r="15" spans="1:11" x14ac:dyDescent="0.3">
      <c r="A15" s="7">
        <v>13</v>
      </c>
      <c r="B15" s="7" t="s">
        <v>35</v>
      </c>
      <c r="C15" s="2" t="s">
        <v>28</v>
      </c>
      <c r="D15" s="2"/>
      <c r="E15" s="7" t="s">
        <v>34</v>
      </c>
      <c r="F15" s="68">
        <v>11000</v>
      </c>
      <c r="G15" s="68"/>
      <c r="H15" s="68"/>
      <c r="I15" s="69"/>
      <c r="J15" s="22">
        <v>23000</v>
      </c>
      <c r="K15" s="19">
        <v>41000</v>
      </c>
    </row>
    <row r="16" spans="1:11" x14ac:dyDescent="0.3">
      <c r="A16" s="70"/>
      <c r="B16" s="71"/>
      <c r="C16" s="71"/>
      <c r="D16" s="71"/>
      <c r="E16" s="72"/>
      <c r="F16" s="5" t="s">
        <v>21</v>
      </c>
      <c r="G16" s="5" t="s">
        <v>22</v>
      </c>
      <c r="H16" s="5" t="s">
        <v>23</v>
      </c>
      <c r="I16" s="62"/>
      <c r="J16" s="63"/>
      <c r="K16" s="64"/>
    </row>
    <row r="17" spans="1:11" x14ac:dyDescent="0.3">
      <c r="A17" s="7">
        <v>14</v>
      </c>
      <c r="B17" s="12" t="s">
        <v>41</v>
      </c>
      <c r="C17" s="2" t="s">
        <v>20</v>
      </c>
      <c r="D17" s="2" t="s">
        <v>45</v>
      </c>
      <c r="E17" s="7" t="s">
        <v>25</v>
      </c>
      <c r="F17" s="5">
        <v>75900</v>
      </c>
      <c r="G17" s="13">
        <v>19000</v>
      </c>
      <c r="H17" s="15">
        <v>38000</v>
      </c>
      <c r="I17" s="65"/>
      <c r="J17" s="22">
        <f>SUM(F17:H17)</f>
        <v>132900</v>
      </c>
      <c r="K17" s="19"/>
    </row>
    <row r="18" spans="1:11" x14ac:dyDescent="0.3">
      <c r="A18" s="7">
        <v>15</v>
      </c>
      <c r="B18" s="11" t="s">
        <v>42</v>
      </c>
      <c r="C18" s="2" t="s">
        <v>20</v>
      </c>
      <c r="D18" s="2" t="s">
        <v>46</v>
      </c>
      <c r="E18" s="7" t="s">
        <v>25</v>
      </c>
      <c r="F18" s="5">
        <v>75900</v>
      </c>
      <c r="G18" s="13">
        <v>19000</v>
      </c>
      <c r="H18" s="15">
        <v>38000</v>
      </c>
      <c r="I18" s="66"/>
      <c r="J18" s="22">
        <f>SUM(F18:H18)</f>
        <v>132900</v>
      </c>
      <c r="K18" s="19"/>
    </row>
    <row r="19" spans="1:11" x14ac:dyDescent="0.3">
      <c r="A19" s="70"/>
      <c r="B19" s="71"/>
      <c r="C19" s="71"/>
      <c r="D19" s="71"/>
      <c r="E19" s="72"/>
      <c r="F19" s="5" t="s">
        <v>21</v>
      </c>
      <c r="G19" s="5" t="s">
        <v>22</v>
      </c>
      <c r="H19" s="5" t="s">
        <v>23</v>
      </c>
      <c r="I19" s="5" t="s">
        <v>26</v>
      </c>
      <c r="J19" s="60"/>
      <c r="K19" s="61"/>
    </row>
    <row r="20" spans="1:11" x14ac:dyDescent="0.3">
      <c r="A20" s="7">
        <v>16</v>
      </c>
      <c r="B20" s="7" t="s">
        <v>24</v>
      </c>
      <c r="C20" s="2" t="s">
        <v>20</v>
      </c>
      <c r="D20" s="3"/>
      <c r="E20" s="7" t="s">
        <v>25</v>
      </c>
      <c r="F20" s="5">
        <v>75900</v>
      </c>
      <c r="G20" s="13">
        <v>19000</v>
      </c>
      <c r="H20" s="15">
        <v>38000</v>
      </c>
      <c r="I20" s="16">
        <v>180000</v>
      </c>
      <c r="J20" s="21">
        <v>312900</v>
      </c>
      <c r="K20" s="19"/>
    </row>
    <row r="21" spans="1:11" x14ac:dyDescent="0.3">
      <c r="A21" s="70"/>
      <c r="B21" s="71"/>
      <c r="C21" s="71"/>
      <c r="D21" s="71"/>
      <c r="E21" s="72"/>
      <c r="F21" s="5" t="s">
        <v>21</v>
      </c>
      <c r="G21" s="5" t="s">
        <v>22</v>
      </c>
      <c r="H21" s="5" t="s">
        <v>39</v>
      </c>
      <c r="I21" s="5" t="s">
        <v>51</v>
      </c>
      <c r="J21" s="60"/>
      <c r="K21" s="61"/>
    </row>
    <row r="22" spans="1:11" x14ac:dyDescent="0.3">
      <c r="A22" s="7">
        <v>17</v>
      </c>
      <c r="B22" s="7" t="s">
        <v>47</v>
      </c>
      <c r="C22" s="2" t="s">
        <v>20</v>
      </c>
      <c r="D22" s="2" t="s">
        <v>49</v>
      </c>
      <c r="E22" s="7" t="s">
        <v>25</v>
      </c>
      <c r="F22" s="5">
        <v>75900</v>
      </c>
      <c r="G22" s="13">
        <v>19000</v>
      </c>
      <c r="H22" s="15">
        <v>38000</v>
      </c>
      <c r="I22" s="16">
        <v>1600000</v>
      </c>
      <c r="J22" s="21">
        <v>1732900</v>
      </c>
      <c r="K22" s="19"/>
    </row>
    <row r="23" spans="1:11" x14ac:dyDescent="0.3">
      <c r="A23" s="7">
        <v>18</v>
      </c>
      <c r="B23" s="7" t="s">
        <v>48</v>
      </c>
      <c r="C23" s="2" t="s">
        <v>20</v>
      </c>
      <c r="D23" s="2" t="s">
        <v>50</v>
      </c>
      <c r="E23" s="7" t="s">
        <v>25</v>
      </c>
      <c r="F23" s="5">
        <v>75900</v>
      </c>
      <c r="G23" s="13">
        <v>19000</v>
      </c>
      <c r="H23" s="15">
        <v>38000</v>
      </c>
      <c r="I23" s="16"/>
      <c r="J23" s="22"/>
      <c r="K23" s="19"/>
    </row>
    <row r="24" spans="1:11" x14ac:dyDescent="0.3">
      <c r="A24" s="56"/>
      <c r="B24" s="57"/>
      <c r="C24" s="57"/>
      <c r="D24" s="57"/>
      <c r="E24" s="58"/>
      <c r="F24" s="5" t="s">
        <v>21</v>
      </c>
      <c r="G24" s="5" t="s">
        <v>22</v>
      </c>
      <c r="H24" s="5" t="s">
        <v>38</v>
      </c>
      <c r="I24" s="5"/>
      <c r="J24" s="60"/>
      <c r="K24" s="61"/>
    </row>
    <row r="25" spans="1:11" x14ac:dyDescent="0.3">
      <c r="A25" s="6">
        <v>19</v>
      </c>
      <c r="B25" s="7" t="s">
        <v>37</v>
      </c>
      <c r="C25" s="2" t="s">
        <v>20</v>
      </c>
      <c r="D25" s="3" t="s">
        <v>141</v>
      </c>
      <c r="E25" s="9" t="s">
        <v>142</v>
      </c>
      <c r="F25" s="13">
        <f>2300*50</f>
        <v>115000</v>
      </c>
      <c r="G25" s="13">
        <v>19000</v>
      </c>
      <c r="H25" s="13">
        <v>2800</v>
      </c>
      <c r="I25" s="16"/>
      <c r="J25" s="22"/>
      <c r="K25" s="19"/>
    </row>
    <row r="26" spans="1:11" x14ac:dyDescent="0.3">
      <c r="A26" s="6">
        <v>20</v>
      </c>
      <c r="B26" s="7" t="s">
        <v>37</v>
      </c>
      <c r="C26" s="2" t="s">
        <v>40</v>
      </c>
      <c r="D26" s="3" t="s">
        <v>148</v>
      </c>
      <c r="E26" s="9" t="s">
        <v>149</v>
      </c>
      <c r="F26" s="13">
        <f>3000*5.5</f>
        <v>16500</v>
      </c>
      <c r="G26" s="13"/>
      <c r="H26" s="13">
        <v>2800</v>
      </c>
      <c r="I26" s="16"/>
      <c r="J26" s="22"/>
      <c r="K26" s="19"/>
    </row>
  </sheetData>
  <mergeCells count="25">
    <mergeCell ref="F5:I5"/>
    <mergeCell ref="F6:I6"/>
    <mergeCell ref="A1:K1"/>
    <mergeCell ref="C2:E2"/>
    <mergeCell ref="F2:I2"/>
    <mergeCell ref="F3:I3"/>
    <mergeCell ref="F4:I4"/>
    <mergeCell ref="F7:I7"/>
    <mergeCell ref="F9:I9"/>
    <mergeCell ref="F10:I10"/>
    <mergeCell ref="F11:I11"/>
    <mergeCell ref="F12:I12"/>
    <mergeCell ref="A24:E24"/>
    <mergeCell ref="F8:I8"/>
    <mergeCell ref="J24:K24"/>
    <mergeCell ref="J21:K21"/>
    <mergeCell ref="J19:K19"/>
    <mergeCell ref="I16:K16"/>
    <mergeCell ref="I17:I18"/>
    <mergeCell ref="F13:I13"/>
    <mergeCell ref="F14:I14"/>
    <mergeCell ref="F15:I15"/>
    <mergeCell ref="A16:E16"/>
    <mergeCell ref="A19:E19"/>
    <mergeCell ref="A21:E21"/>
  </mergeCells>
  <phoneticPr fontId="2" type="noConversion"/>
  <pageMargins left="0.5" right="0.4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4" zoomScaleNormal="100" workbookViewId="0">
      <selection activeCell="F53" sqref="F53"/>
    </sheetView>
  </sheetViews>
  <sheetFormatPr defaultRowHeight="16.5" x14ac:dyDescent="0.3"/>
  <cols>
    <col min="1" max="1" width="10.375" style="1" customWidth="1"/>
    <col min="2" max="2" width="14" style="1" customWidth="1"/>
    <col min="4" max="4" width="19" customWidth="1"/>
    <col min="5" max="5" width="9.875" style="1" bestFit="1" customWidth="1"/>
    <col min="6" max="6" width="15.625" style="4" bestFit="1" customWidth="1"/>
    <col min="7" max="7" width="12.75" style="4" customWidth="1"/>
  </cols>
  <sheetData>
    <row r="1" spans="1:7" ht="27.75" customHeight="1" x14ac:dyDescent="0.3">
      <c r="A1" s="81" t="s">
        <v>199</v>
      </c>
      <c r="B1" s="81"/>
      <c r="C1" s="81"/>
      <c r="D1" s="81"/>
      <c r="E1" s="81"/>
      <c r="F1" s="81"/>
      <c r="G1" s="81"/>
    </row>
    <row r="2" spans="1:7" x14ac:dyDescent="0.3">
      <c r="A2" s="37" t="s">
        <v>1</v>
      </c>
      <c r="B2" s="37" t="s">
        <v>2</v>
      </c>
      <c r="C2" s="74" t="s">
        <v>10</v>
      </c>
      <c r="D2" s="74"/>
      <c r="E2" s="74"/>
      <c r="F2" s="38" t="s">
        <v>185</v>
      </c>
      <c r="G2" s="38" t="s">
        <v>31</v>
      </c>
    </row>
    <row r="3" spans="1:7" x14ac:dyDescent="0.3">
      <c r="A3" s="39">
        <v>1</v>
      </c>
      <c r="B3" s="39" t="s">
        <v>52</v>
      </c>
      <c r="C3" s="2" t="s">
        <v>3</v>
      </c>
      <c r="D3" s="2" t="s">
        <v>192</v>
      </c>
      <c r="E3" s="39" t="s">
        <v>8</v>
      </c>
      <c r="F3" s="28">
        <v>280000</v>
      </c>
      <c r="G3" s="41">
        <v>350000</v>
      </c>
    </row>
    <row r="4" spans="1:7" x14ac:dyDescent="0.3">
      <c r="A4" s="39">
        <v>2</v>
      </c>
      <c r="B4" s="39" t="s">
        <v>5</v>
      </c>
      <c r="C4" s="2" t="s">
        <v>6</v>
      </c>
      <c r="D4" s="2" t="s">
        <v>193</v>
      </c>
      <c r="E4" s="39" t="s">
        <v>9</v>
      </c>
      <c r="F4" s="28">
        <v>250000</v>
      </c>
      <c r="G4" s="41">
        <v>320000</v>
      </c>
    </row>
    <row r="5" spans="1:7" ht="9" customHeight="1" x14ac:dyDescent="0.3">
      <c r="A5" s="70"/>
      <c r="B5" s="71"/>
      <c r="C5" s="71"/>
      <c r="D5" s="71"/>
      <c r="E5" s="71"/>
      <c r="F5" s="71"/>
      <c r="G5" s="72"/>
    </row>
    <row r="6" spans="1:7" x14ac:dyDescent="0.3">
      <c r="A6" s="39">
        <v>3</v>
      </c>
      <c r="B6" s="39" t="s">
        <v>186</v>
      </c>
      <c r="C6" s="2" t="s">
        <v>20</v>
      </c>
      <c r="D6" s="2" t="s">
        <v>190</v>
      </c>
      <c r="E6" s="39" t="s">
        <v>25</v>
      </c>
      <c r="F6" s="41">
        <v>230000</v>
      </c>
      <c r="G6" s="41">
        <v>350000</v>
      </c>
    </row>
    <row r="7" spans="1:7" x14ac:dyDescent="0.3">
      <c r="A7" s="39">
        <v>4</v>
      </c>
      <c r="B7" s="39" t="s">
        <v>42</v>
      </c>
      <c r="C7" s="2" t="s">
        <v>20</v>
      </c>
      <c r="D7" s="2" t="s">
        <v>191</v>
      </c>
      <c r="E7" s="39" t="s">
        <v>25</v>
      </c>
      <c r="F7" s="41">
        <v>230000</v>
      </c>
      <c r="G7" s="41">
        <v>350000</v>
      </c>
    </row>
    <row r="8" spans="1:7" ht="9" customHeight="1" x14ac:dyDescent="0.3">
      <c r="A8" s="70"/>
      <c r="B8" s="71"/>
      <c r="C8" s="71"/>
      <c r="D8" s="71"/>
      <c r="E8" s="71"/>
      <c r="F8" s="71"/>
      <c r="G8" s="72"/>
    </row>
    <row r="9" spans="1:7" x14ac:dyDescent="0.3">
      <c r="A9" s="39">
        <v>5</v>
      </c>
      <c r="B9" s="39" t="s">
        <v>47</v>
      </c>
      <c r="C9" s="2" t="s">
        <v>20</v>
      </c>
      <c r="D9" s="2" t="s">
        <v>194</v>
      </c>
      <c r="E9" s="39" t="s">
        <v>25</v>
      </c>
      <c r="F9" s="28">
        <v>1400000</v>
      </c>
      <c r="G9" s="41">
        <v>2000000</v>
      </c>
    </row>
    <row r="10" spans="1:7" ht="9" customHeight="1" x14ac:dyDescent="0.3">
      <c r="A10" s="56"/>
      <c r="B10" s="57"/>
      <c r="C10" s="57"/>
      <c r="D10" s="57"/>
      <c r="E10" s="57"/>
      <c r="F10" s="57"/>
      <c r="G10" s="58"/>
    </row>
    <row r="11" spans="1:7" x14ac:dyDescent="0.3">
      <c r="A11" s="6">
        <v>6</v>
      </c>
      <c r="B11" s="39" t="s">
        <v>188</v>
      </c>
      <c r="C11" s="2" t="s">
        <v>20</v>
      </c>
      <c r="D11" s="40" t="s">
        <v>187</v>
      </c>
      <c r="E11" s="6" t="s">
        <v>142</v>
      </c>
      <c r="F11" s="41">
        <f>4500*50</f>
        <v>225000</v>
      </c>
      <c r="G11" s="41">
        <f>7000*50</f>
        <v>350000</v>
      </c>
    </row>
    <row r="12" spans="1:7" x14ac:dyDescent="0.3">
      <c r="A12" s="6">
        <v>7</v>
      </c>
      <c r="B12" s="39" t="s">
        <v>189</v>
      </c>
      <c r="C12" s="2"/>
      <c r="D12" s="40" t="s">
        <v>195</v>
      </c>
      <c r="E12" s="6"/>
      <c r="F12" s="41">
        <v>3000</v>
      </c>
      <c r="G12" s="41">
        <v>3500</v>
      </c>
    </row>
    <row r="14" spans="1:7" x14ac:dyDescent="0.3">
      <c r="B14" s="80" t="s">
        <v>196</v>
      </c>
      <c r="C14" s="80"/>
      <c r="D14" s="80"/>
      <c r="E14" s="80"/>
      <c r="F14" s="80"/>
      <c r="G14" s="80"/>
    </row>
    <row r="15" spans="1:7" x14ac:dyDescent="0.3">
      <c r="B15" s="77">
        <v>1</v>
      </c>
      <c r="C15" s="48" t="s">
        <v>204</v>
      </c>
      <c r="D15" s="48" t="s">
        <v>205</v>
      </c>
      <c r="E15" s="48" t="s">
        <v>79</v>
      </c>
      <c r="F15" s="49" t="s">
        <v>164</v>
      </c>
      <c r="G15" s="49" t="s">
        <v>178</v>
      </c>
    </row>
    <row r="16" spans="1:7" x14ac:dyDescent="0.3">
      <c r="B16" s="78"/>
      <c r="C16" s="43" t="s">
        <v>135</v>
      </c>
      <c r="D16" s="2" t="s">
        <v>209</v>
      </c>
      <c r="E16" s="43">
        <v>1</v>
      </c>
      <c r="F16" s="28">
        <f>4500*50</f>
        <v>225000</v>
      </c>
      <c r="G16" s="28">
        <f>7000*50</f>
        <v>350000</v>
      </c>
    </row>
    <row r="17" spans="2:7" x14ac:dyDescent="0.3">
      <c r="B17" s="78"/>
      <c r="C17" s="43" t="s">
        <v>170</v>
      </c>
      <c r="D17" s="40" t="s">
        <v>105</v>
      </c>
      <c r="E17" s="43">
        <v>17</v>
      </c>
      <c r="F17" s="28">
        <f>E17*3000</f>
        <v>51000</v>
      </c>
      <c r="G17" s="28">
        <f>3500*E17</f>
        <v>59500</v>
      </c>
    </row>
    <row r="18" spans="2:7" x14ac:dyDescent="0.3">
      <c r="B18" s="78"/>
      <c r="C18" s="43" t="s">
        <v>200</v>
      </c>
      <c r="D18" s="2" t="s">
        <v>161</v>
      </c>
      <c r="E18" s="43">
        <v>1</v>
      </c>
      <c r="F18" s="28">
        <f>26000*E18</f>
        <v>26000</v>
      </c>
      <c r="G18" s="28">
        <f>E18*28000</f>
        <v>28000</v>
      </c>
    </row>
    <row r="19" spans="2:7" x14ac:dyDescent="0.3">
      <c r="B19" s="79"/>
      <c r="C19" s="43" t="s">
        <v>22</v>
      </c>
      <c r="D19" s="2" t="s">
        <v>132</v>
      </c>
      <c r="E19" s="43">
        <v>1</v>
      </c>
      <c r="F19" s="28">
        <v>20000</v>
      </c>
      <c r="G19" s="28">
        <v>30000</v>
      </c>
    </row>
    <row r="20" spans="2:7" x14ac:dyDescent="0.3">
      <c r="F20" s="4">
        <f>SUM(F16:F19)</f>
        <v>322000</v>
      </c>
      <c r="G20" s="4">
        <f>SUM(G16:G19)</f>
        <v>467500</v>
      </c>
    </row>
    <row r="22" spans="2:7" x14ac:dyDescent="0.3">
      <c r="B22" s="80" t="s">
        <v>196</v>
      </c>
      <c r="C22" s="80"/>
      <c r="D22" s="80"/>
      <c r="E22" s="80"/>
      <c r="F22" s="80"/>
      <c r="G22" s="80"/>
    </row>
    <row r="23" spans="2:7" x14ac:dyDescent="0.3">
      <c r="B23" s="77">
        <v>3.3</v>
      </c>
      <c r="C23" s="48" t="s">
        <v>204</v>
      </c>
      <c r="D23" s="48" t="s">
        <v>205</v>
      </c>
      <c r="E23" s="48" t="s">
        <v>206</v>
      </c>
      <c r="F23" s="49" t="s">
        <v>207</v>
      </c>
      <c r="G23" s="49" t="s">
        <v>208</v>
      </c>
    </row>
    <row r="24" spans="2:7" x14ac:dyDescent="0.3">
      <c r="B24" s="78"/>
      <c r="C24" s="39" t="s">
        <v>197</v>
      </c>
      <c r="D24" s="2" t="s">
        <v>209</v>
      </c>
      <c r="E24" s="39">
        <v>1</v>
      </c>
      <c r="F24" s="28">
        <f>4500*50</f>
        <v>225000</v>
      </c>
      <c r="G24" s="28">
        <f>7000*50</f>
        <v>350000</v>
      </c>
    </row>
    <row r="25" spans="2:7" x14ac:dyDescent="0.3">
      <c r="B25" s="78"/>
      <c r="C25" s="39" t="s">
        <v>198</v>
      </c>
      <c r="D25" s="40" t="s">
        <v>195</v>
      </c>
      <c r="E25" s="39">
        <v>42</v>
      </c>
      <c r="F25" s="28">
        <f>E25*3000</f>
        <v>126000</v>
      </c>
      <c r="G25" s="28">
        <f>3500*E25</f>
        <v>147000</v>
      </c>
    </row>
    <row r="26" spans="2:7" x14ac:dyDescent="0.3">
      <c r="B26" s="78"/>
      <c r="C26" s="39" t="s">
        <v>200</v>
      </c>
      <c r="D26" s="2" t="s">
        <v>201</v>
      </c>
      <c r="E26" s="39">
        <v>4</v>
      </c>
      <c r="F26" s="28">
        <f>26000*E26</f>
        <v>104000</v>
      </c>
      <c r="G26" s="28">
        <f>E26*28000</f>
        <v>112000</v>
      </c>
    </row>
    <row r="27" spans="2:7" x14ac:dyDescent="0.3">
      <c r="B27" s="79"/>
      <c r="C27" s="39" t="s">
        <v>202</v>
      </c>
      <c r="D27" s="2" t="s">
        <v>203</v>
      </c>
      <c r="E27" s="39">
        <v>1</v>
      </c>
      <c r="F27" s="28">
        <v>20000</v>
      </c>
      <c r="G27" s="28">
        <v>30000</v>
      </c>
    </row>
    <row r="28" spans="2:7" x14ac:dyDescent="0.3">
      <c r="F28" s="4">
        <f>SUM(F24:F27)</f>
        <v>475000</v>
      </c>
      <c r="G28" s="4">
        <f>SUM(G24:G27)</f>
        <v>639000</v>
      </c>
    </row>
    <row r="30" spans="2:7" x14ac:dyDescent="0.3">
      <c r="B30" s="77">
        <v>4</v>
      </c>
      <c r="C30" s="48" t="s">
        <v>204</v>
      </c>
      <c r="D30" s="48" t="s">
        <v>205</v>
      </c>
      <c r="E30" s="48" t="s">
        <v>206</v>
      </c>
      <c r="F30" s="49" t="s">
        <v>207</v>
      </c>
      <c r="G30" s="49" t="s">
        <v>208</v>
      </c>
    </row>
    <row r="31" spans="2:7" x14ac:dyDescent="0.3">
      <c r="B31" s="78"/>
      <c r="C31" s="39" t="s">
        <v>197</v>
      </c>
      <c r="D31" s="2" t="s">
        <v>209</v>
      </c>
      <c r="E31" s="39">
        <v>2</v>
      </c>
      <c r="F31" s="28">
        <f>4500*100</f>
        <v>450000</v>
      </c>
      <c r="G31" s="28">
        <f>7000*100</f>
        <v>700000</v>
      </c>
    </row>
    <row r="32" spans="2:7" x14ac:dyDescent="0.3">
      <c r="B32" s="78"/>
      <c r="C32" s="39" t="s">
        <v>198</v>
      </c>
      <c r="D32" s="40" t="s">
        <v>195</v>
      </c>
      <c r="E32" s="39">
        <f>42+17</f>
        <v>59</v>
      </c>
      <c r="F32" s="28">
        <f>E32*3000</f>
        <v>177000</v>
      </c>
      <c r="G32" s="28">
        <f>3500*E32</f>
        <v>206500</v>
      </c>
    </row>
    <row r="33" spans="2:7" x14ac:dyDescent="0.3">
      <c r="B33" s="78"/>
      <c r="C33" s="39" t="s">
        <v>200</v>
      </c>
      <c r="D33" s="2" t="s">
        <v>201</v>
      </c>
      <c r="E33" s="39">
        <v>5</v>
      </c>
      <c r="F33" s="28">
        <f>26000*E33</f>
        <v>130000</v>
      </c>
      <c r="G33" s="28">
        <f>E33*28000</f>
        <v>140000</v>
      </c>
    </row>
    <row r="34" spans="2:7" x14ac:dyDescent="0.3">
      <c r="B34" s="79"/>
      <c r="C34" s="39" t="s">
        <v>202</v>
      </c>
      <c r="D34" s="2" t="s">
        <v>203</v>
      </c>
      <c r="E34" s="39">
        <v>1</v>
      </c>
      <c r="F34" s="28">
        <v>20000</v>
      </c>
      <c r="G34" s="28">
        <v>30000</v>
      </c>
    </row>
    <row r="35" spans="2:7" x14ac:dyDescent="0.3">
      <c r="F35" s="4">
        <f>SUM(F31:F34)</f>
        <v>777000</v>
      </c>
      <c r="G35" s="4">
        <f>SUM(G31:G34)</f>
        <v>1076500</v>
      </c>
    </row>
    <row r="37" spans="2:7" x14ac:dyDescent="0.3">
      <c r="B37" s="77">
        <v>6.6</v>
      </c>
      <c r="C37" s="48" t="s">
        <v>204</v>
      </c>
      <c r="D37" s="48" t="s">
        <v>205</v>
      </c>
      <c r="E37" s="48" t="s">
        <v>206</v>
      </c>
      <c r="F37" s="49" t="s">
        <v>207</v>
      </c>
      <c r="G37" s="49" t="s">
        <v>208</v>
      </c>
    </row>
    <row r="38" spans="2:7" x14ac:dyDescent="0.3">
      <c r="B38" s="78"/>
      <c r="C38" s="39" t="s">
        <v>197</v>
      </c>
      <c r="D38" s="2" t="s">
        <v>209</v>
      </c>
      <c r="E38" s="39">
        <v>2</v>
      </c>
      <c r="F38" s="28">
        <f>4500*100</f>
        <v>450000</v>
      </c>
      <c r="G38" s="28">
        <f>7000*100</f>
        <v>700000</v>
      </c>
    </row>
    <row r="39" spans="2:7" x14ac:dyDescent="0.3">
      <c r="B39" s="78"/>
      <c r="C39" s="39" t="s">
        <v>198</v>
      </c>
      <c r="D39" s="40" t="s">
        <v>195</v>
      </c>
      <c r="E39" s="39">
        <f>42*2</f>
        <v>84</v>
      </c>
      <c r="F39" s="28">
        <f>E39*3000</f>
        <v>252000</v>
      </c>
      <c r="G39" s="28">
        <f>3500*E39</f>
        <v>294000</v>
      </c>
    </row>
    <row r="40" spans="2:7" x14ac:dyDescent="0.3">
      <c r="B40" s="78"/>
      <c r="C40" s="39" t="s">
        <v>200</v>
      </c>
      <c r="D40" s="2" t="s">
        <v>201</v>
      </c>
      <c r="E40" s="39">
        <v>8</v>
      </c>
      <c r="F40" s="28">
        <f>26000*E40</f>
        <v>208000</v>
      </c>
      <c r="G40" s="28">
        <f>E40*28000</f>
        <v>224000</v>
      </c>
    </row>
    <row r="41" spans="2:7" x14ac:dyDescent="0.3">
      <c r="B41" s="79"/>
      <c r="C41" s="39" t="s">
        <v>202</v>
      </c>
      <c r="D41" s="2" t="s">
        <v>203</v>
      </c>
      <c r="E41" s="39">
        <v>1</v>
      </c>
      <c r="F41" s="28">
        <v>20000</v>
      </c>
      <c r="G41" s="28">
        <v>30000</v>
      </c>
    </row>
    <row r="42" spans="2:7" x14ac:dyDescent="0.3">
      <c r="F42" s="4">
        <f>SUM(F38:F41)</f>
        <v>930000</v>
      </c>
      <c r="G42" s="4">
        <f>SUM(G38:G41)</f>
        <v>1248000</v>
      </c>
    </row>
    <row r="44" spans="2:7" x14ac:dyDescent="0.3">
      <c r="B44" s="77">
        <v>10</v>
      </c>
      <c r="C44" s="48" t="s">
        <v>204</v>
      </c>
      <c r="D44" s="48" t="s">
        <v>205</v>
      </c>
      <c r="E44" s="48" t="s">
        <v>206</v>
      </c>
      <c r="F44" s="49" t="s">
        <v>207</v>
      </c>
      <c r="G44" s="49" t="s">
        <v>208</v>
      </c>
    </row>
    <row r="45" spans="2:7" x14ac:dyDescent="0.3">
      <c r="B45" s="78"/>
      <c r="C45" s="39" t="s">
        <v>197</v>
      </c>
      <c r="D45" s="2" t="s">
        <v>209</v>
      </c>
      <c r="E45" s="39">
        <v>3</v>
      </c>
      <c r="F45" s="28">
        <f>4500*150</f>
        <v>675000</v>
      </c>
      <c r="G45" s="28">
        <f>7000*150</f>
        <v>1050000</v>
      </c>
    </row>
    <row r="46" spans="2:7" x14ac:dyDescent="0.3">
      <c r="B46" s="78"/>
      <c r="C46" s="39" t="s">
        <v>198</v>
      </c>
      <c r="D46" s="40" t="s">
        <v>195</v>
      </c>
      <c r="E46" s="39">
        <f>42*3</f>
        <v>126</v>
      </c>
      <c r="F46" s="28">
        <f>E46*3000</f>
        <v>378000</v>
      </c>
      <c r="G46" s="28">
        <f>3500*E46</f>
        <v>441000</v>
      </c>
    </row>
    <row r="47" spans="2:7" x14ac:dyDescent="0.3">
      <c r="B47" s="78"/>
      <c r="C47" s="39" t="s">
        <v>200</v>
      </c>
      <c r="D47" s="2" t="s">
        <v>201</v>
      </c>
      <c r="E47" s="39">
        <v>10</v>
      </c>
      <c r="F47" s="28">
        <f>26000*E47</f>
        <v>260000</v>
      </c>
      <c r="G47" s="28">
        <f>E47*28000</f>
        <v>280000</v>
      </c>
    </row>
    <row r="48" spans="2:7" x14ac:dyDescent="0.3">
      <c r="B48" s="79"/>
      <c r="C48" s="39" t="s">
        <v>202</v>
      </c>
      <c r="D48" s="2" t="s">
        <v>203</v>
      </c>
      <c r="E48" s="39">
        <v>1</v>
      </c>
      <c r="F48" s="28">
        <v>20000</v>
      </c>
      <c r="G48" s="28">
        <v>30000</v>
      </c>
    </row>
    <row r="49" spans="2:7" x14ac:dyDescent="0.3">
      <c r="F49" s="4">
        <f>SUM(F45:F48)</f>
        <v>1333000</v>
      </c>
      <c r="G49" s="4">
        <f>SUM(G45:G48)</f>
        <v>1801000</v>
      </c>
    </row>
    <row r="51" spans="2:7" x14ac:dyDescent="0.3">
      <c r="B51" s="77">
        <v>15</v>
      </c>
      <c r="C51" s="50" t="s">
        <v>204</v>
      </c>
      <c r="D51" s="50" t="s">
        <v>205</v>
      </c>
      <c r="E51" s="50" t="s">
        <v>79</v>
      </c>
      <c r="F51" s="49" t="s">
        <v>164</v>
      </c>
      <c r="G51" s="49" t="s">
        <v>178</v>
      </c>
    </row>
    <row r="52" spans="2:7" x14ac:dyDescent="0.3">
      <c r="B52" s="78"/>
      <c r="C52" s="51" t="s">
        <v>135</v>
      </c>
      <c r="D52" s="2" t="s">
        <v>209</v>
      </c>
      <c r="E52" s="51">
        <v>5</v>
      </c>
      <c r="F52" s="28">
        <f>4500*250</f>
        <v>1125000</v>
      </c>
      <c r="G52" s="28">
        <f>7000*250</f>
        <v>1750000</v>
      </c>
    </row>
    <row r="53" spans="2:7" x14ac:dyDescent="0.3">
      <c r="B53" s="78"/>
      <c r="C53" s="51" t="s">
        <v>170</v>
      </c>
      <c r="D53" s="40" t="s">
        <v>105</v>
      </c>
      <c r="E53" s="51">
        <f>42*5</f>
        <v>210</v>
      </c>
      <c r="F53" s="28">
        <f>E53*3000</f>
        <v>630000</v>
      </c>
      <c r="G53" s="28">
        <f>3500*E53</f>
        <v>735000</v>
      </c>
    </row>
    <row r="54" spans="2:7" x14ac:dyDescent="0.3">
      <c r="B54" s="78"/>
      <c r="C54" s="51" t="s">
        <v>200</v>
      </c>
      <c r="D54" s="2" t="s">
        <v>161</v>
      </c>
      <c r="E54" s="51">
        <v>18</v>
      </c>
      <c r="F54" s="28">
        <f>26000*E54</f>
        <v>468000</v>
      </c>
      <c r="G54" s="28">
        <f>E54*28000</f>
        <v>504000</v>
      </c>
    </row>
    <row r="55" spans="2:7" x14ac:dyDescent="0.3">
      <c r="B55" s="79"/>
      <c r="C55" s="51" t="s">
        <v>22</v>
      </c>
      <c r="D55" s="2" t="s">
        <v>132</v>
      </c>
      <c r="E55" s="51">
        <v>2</v>
      </c>
      <c r="F55" s="28">
        <v>20000</v>
      </c>
      <c r="G55" s="28">
        <v>30000</v>
      </c>
    </row>
    <row r="56" spans="2:7" x14ac:dyDescent="0.3">
      <c r="F56" s="4">
        <f>SUM(F52:F55)</f>
        <v>2243000</v>
      </c>
      <c r="G56" s="4">
        <f>SUM(G52:G55)</f>
        <v>3019000</v>
      </c>
    </row>
  </sheetData>
  <mergeCells count="13">
    <mergeCell ref="A8:G8"/>
    <mergeCell ref="A5:G5"/>
    <mergeCell ref="B22:G22"/>
    <mergeCell ref="B23:B27"/>
    <mergeCell ref="A1:G1"/>
    <mergeCell ref="C2:E2"/>
    <mergeCell ref="B14:G14"/>
    <mergeCell ref="B15:B19"/>
    <mergeCell ref="B51:B55"/>
    <mergeCell ref="B30:B34"/>
    <mergeCell ref="B37:B41"/>
    <mergeCell ref="B44:B48"/>
    <mergeCell ref="A10:G10"/>
  </mergeCells>
  <phoneticPr fontId="2" type="noConversion"/>
  <pageMargins left="0.17" right="0.17" top="0.17" bottom="0.17" header="0.19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115" zoomScaleNormal="115" workbookViewId="0">
      <pane ySplit="1" topLeftCell="A17" activePane="bottomLeft" state="frozen"/>
      <selection pane="bottomLeft" activeCell="A2" sqref="A2"/>
    </sheetView>
  </sheetViews>
  <sheetFormatPr defaultRowHeight="16.5" x14ac:dyDescent="0.3"/>
  <cols>
    <col min="1" max="1" width="11.125" bestFit="1" customWidth="1"/>
    <col min="2" max="2" width="18" customWidth="1"/>
    <col min="3" max="3" width="13.625" customWidth="1"/>
    <col min="5" max="5" width="10.875" style="4" bestFit="1" customWidth="1"/>
    <col min="6" max="6" width="12.375" style="4" bestFit="1" customWidth="1"/>
    <col min="7" max="7" width="14.375" customWidth="1"/>
    <col min="9" max="9" width="11.25" customWidth="1"/>
    <col min="10" max="10" width="10.25" customWidth="1"/>
    <col min="14" max="14" width="10.875" bestFit="1" customWidth="1"/>
    <col min="15" max="16" width="9.375" style="4" bestFit="1" customWidth="1"/>
  </cols>
  <sheetData>
    <row r="1" spans="1:7" x14ac:dyDescent="0.3">
      <c r="A1" s="9" t="s">
        <v>77</v>
      </c>
      <c r="B1" s="9" t="s">
        <v>78</v>
      </c>
      <c r="C1" s="9" t="s">
        <v>84</v>
      </c>
      <c r="D1" s="9" t="s">
        <v>79</v>
      </c>
      <c r="E1" s="27" t="s">
        <v>144</v>
      </c>
      <c r="F1" s="27" t="s">
        <v>145</v>
      </c>
      <c r="G1" s="9" t="s">
        <v>98</v>
      </c>
    </row>
    <row r="2" spans="1:7" x14ac:dyDescent="0.3">
      <c r="A2" s="25">
        <v>43804</v>
      </c>
      <c r="B2" s="2" t="s">
        <v>97</v>
      </c>
      <c r="C2" s="2"/>
      <c r="D2" s="2">
        <v>1</v>
      </c>
      <c r="E2" s="28">
        <v>1800000</v>
      </c>
      <c r="F2" s="28">
        <f>E2*D2</f>
        <v>1800000</v>
      </c>
      <c r="G2" s="2" t="s">
        <v>99</v>
      </c>
    </row>
    <row r="3" spans="1:7" x14ac:dyDescent="0.3">
      <c r="A3" s="2"/>
      <c r="B3" s="2" t="s">
        <v>87</v>
      </c>
      <c r="C3" s="2"/>
      <c r="D3" s="2">
        <v>1</v>
      </c>
      <c r="E3" s="28">
        <v>250000</v>
      </c>
      <c r="F3" s="28">
        <f t="shared" ref="F3:F34" si="0">E3*D3</f>
        <v>250000</v>
      </c>
      <c r="G3" s="2" t="s">
        <v>100</v>
      </c>
    </row>
    <row r="4" spans="1:7" x14ac:dyDescent="0.3">
      <c r="A4" s="2"/>
      <c r="B4" s="2" t="s">
        <v>89</v>
      </c>
      <c r="C4" s="2"/>
      <c r="D4" s="2">
        <v>1</v>
      </c>
      <c r="E4" s="28">
        <v>250000</v>
      </c>
      <c r="F4" s="28">
        <f t="shared" si="0"/>
        <v>250000</v>
      </c>
      <c r="G4" s="2" t="s">
        <v>100</v>
      </c>
    </row>
    <row r="5" spans="1:7" x14ac:dyDescent="0.3">
      <c r="A5" s="2"/>
      <c r="B5" s="2" t="s">
        <v>90</v>
      </c>
      <c r="C5" s="2"/>
      <c r="D5" s="2">
        <v>1</v>
      </c>
      <c r="E5" s="28">
        <v>220000</v>
      </c>
      <c r="F5" s="28">
        <f t="shared" si="0"/>
        <v>220000</v>
      </c>
      <c r="G5" s="2" t="s">
        <v>101</v>
      </c>
    </row>
    <row r="6" spans="1:7" ht="17.25" thickBot="1" x14ac:dyDescent="0.35">
      <c r="A6" s="32"/>
      <c r="B6" s="32" t="s">
        <v>91</v>
      </c>
      <c r="C6" s="32"/>
      <c r="D6" s="32">
        <v>2</v>
      </c>
      <c r="E6" s="33"/>
      <c r="F6" s="33">
        <f t="shared" si="0"/>
        <v>0</v>
      </c>
      <c r="G6" s="32" t="s">
        <v>102</v>
      </c>
    </row>
    <row r="7" spans="1:7" x14ac:dyDescent="0.3">
      <c r="A7" s="29">
        <v>43811</v>
      </c>
      <c r="B7" s="30" t="s">
        <v>92</v>
      </c>
      <c r="C7" s="30" t="s">
        <v>93</v>
      </c>
      <c r="D7" s="30">
        <v>2</v>
      </c>
      <c r="E7" s="31">
        <v>45000</v>
      </c>
      <c r="F7" s="31">
        <f t="shared" si="0"/>
        <v>90000</v>
      </c>
      <c r="G7" s="30" t="s">
        <v>153</v>
      </c>
    </row>
    <row r="8" spans="1:7" x14ac:dyDescent="0.3">
      <c r="A8" s="2"/>
      <c r="B8" s="2" t="s">
        <v>92</v>
      </c>
      <c r="C8" s="2" t="s">
        <v>94</v>
      </c>
      <c r="D8" s="2">
        <v>3</v>
      </c>
      <c r="E8" s="28">
        <v>41000</v>
      </c>
      <c r="F8" s="28">
        <f t="shared" si="0"/>
        <v>123000</v>
      </c>
      <c r="G8" s="2"/>
    </row>
    <row r="9" spans="1:7" x14ac:dyDescent="0.3">
      <c r="A9" s="2"/>
      <c r="B9" s="2" t="s">
        <v>95</v>
      </c>
      <c r="C9" s="2"/>
      <c r="D9" s="2">
        <v>2</v>
      </c>
      <c r="E9" s="28">
        <v>18000</v>
      </c>
      <c r="F9" s="28">
        <f t="shared" si="0"/>
        <v>36000</v>
      </c>
      <c r="G9" s="2"/>
    </row>
    <row r="10" spans="1:7" x14ac:dyDescent="0.3">
      <c r="A10" s="2"/>
      <c r="B10" s="2" t="s">
        <v>96</v>
      </c>
      <c r="C10" s="2"/>
      <c r="D10" s="2">
        <v>2</v>
      </c>
      <c r="E10" s="28"/>
      <c r="F10" s="28">
        <f t="shared" si="0"/>
        <v>0</v>
      </c>
      <c r="G10" s="2"/>
    </row>
    <row r="11" spans="1:7" ht="17.25" thickBot="1" x14ac:dyDescent="0.35">
      <c r="A11" s="32"/>
      <c r="B11" s="32" t="s">
        <v>87</v>
      </c>
      <c r="C11" s="32"/>
      <c r="D11" s="32">
        <v>5</v>
      </c>
      <c r="E11" s="33">
        <v>132900</v>
      </c>
      <c r="F11" s="33">
        <f t="shared" si="0"/>
        <v>664500</v>
      </c>
      <c r="G11" s="32"/>
    </row>
    <row r="12" spans="1:7" x14ac:dyDescent="0.3">
      <c r="A12" s="29">
        <v>43815</v>
      </c>
      <c r="B12" s="30" t="s">
        <v>89</v>
      </c>
      <c r="C12" s="30"/>
      <c r="D12" s="30">
        <v>2</v>
      </c>
      <c r="E12" s="31">
        <v>210000</v>
      </c>
      <c r="F12" s="31">
        <f t="shared" si="0"/>
        <v>420000</v>
      </c>
      <c r="G12" s="30" t="s">
        <v>152</v>
      </c>
    </row>
    <row r="13" spans="1:7" x14ac:dyDescent="0.3">
      <c r="A13" s="2"/>
      <c r="B13" s="2" t="s">
        <v>90</v>
      </c>
      <c r="C13" s="2"/>
      <c r="D13" s="2">
        <v>7</v>
      </c>
      <c r="E13" s="28">
        <v>180000</v>
      </c>
      <c r="F13" s="28">
        <f t="shared" si="0"/>
        <v>1260000</v>
      </c>
      <c r="G13" s="2"/>
    </row>
    <row r="14" spans="1:7" ht="17.25" thickBot="1" x14ac:dyDescent="0.35">
      <c r="A14" s="32"/>
      <c r="B14" s="32" t="s">
        <v>91</v>
      </c>
      <c r="C14" s="32"/>
      <c r="D14" s="32">
        <v>30</v>
      </c>
      <c r="E14" s="33">
        <v>23000</v>
      </c>
      <c r="F14" s="33">
        <f t="shared" si="0"/>
        <v>690000</v>
      </c>
      <c r="G14" s="32"/>
    </row>
    <row r="15" spans="1:7" x14ac:dyDescent="0.3">
      <c r="A15" s="29">
        <v>43819</v>
      </c>
      <c r="B15" s="30" t="s">
        <v>80</v>
      </c>
      <c r="C15" s="30" t="s">
        <v>81</v>
      </c>
      <c r="D15" s="30">
        <v>1</v>
      </c>
      <c r="E15" s="31">
        <v>2300</v>
      </c>
      <c r="F15" s="31">
        <f t="shared" si="0"/>
        <v>2300</v>
      </c>
      <c r="G15" s="30" t="s">
        <v>154</v>
      </c>
    </row>
    <row r="16" spans="1:7" x14ac:dyDescent="0.3">
      <c r="A16" s="2"/>
      <c r="B16" s="2" t="s">
        <v>143</v>
      </c>
      <c r="C16" s="2"/>
      <c r="D16" s="2">
        <v>1</v>
      </c>
      <c r="E16" s="28">
        <v>19000</v>
      </c>
      <c r="F16" s="28">
        <f t="shared" si="0"/>
        <v>19000</v>
      </c>
      <c r="G16" s="2"/>
    </row>
    <row r="17" spans="1:7" x14ac:dyDescent="0.3">
      <c r="A17" s="2"/>
      <c r="B17" s="2" t="s">
        <v>82</v>
      </c>
      <c r="C17" s="2" t="s">
        <v>83</v>
      </c>
      <c r="D17" s="2">
        <v>4</v>
      </c>
      <c r="E17" s="28">
        <v>16500</v>
      </c>
      <c r="F17" s="28">
        <f t="shared" si="0"/>
        <v>66000</v>
      </c>
      <c r="G17" s="2"/>
    </row>
    <row r="18" spans="1:7" x14ac:dyDescent="0.3">
      <c r="A18" s="2"/>
      <c r="B18" s="2" t="s">
        <v>150</v>
      </c>
      <c r="C18" s="2"/>
      <c r="D18" s="2">
        <v>1</v>
      </c>
      <c r="E18" s="28"/>
      <c r="F18" s="28">
        <f t="shared" si="0"/>
        <v>0</v>
      </c>
      <c r="G18" s="2"/>
    </row>
    <row r="19" spans="1:7" x14ac:dyDescent="0.3">
      <c r="A19" s="2"/>
      <c r="B19" s="2" t="s">
        <v>85</v>
      </c>
      <c r="C19" s="2" t="s">
        <v>86</v>
      </c>
      <c r="D19" s="2">
        <v>1</v>
      </c>
      <c r="E19" s="28"/>
      <c r="F19" s="28">
        <f t="shared" si="0"/>
        <v>0</v>
      </c>
      <c r="G19" s="2"/>
    </row>
    <row r="20" spans="1:7" x14ac:dyDescent="0.3">
      <c r="A20" s="2"/>
      <c r="B20" s="2" t="s">
        <v>104</v>
      </c>
      <c r="C20" s="2" t="s">
        <v>105</v>
      </c>
      <c r="D20" s="2">
        <v>14</v>
      </c>
      <c r="E20" s="28">
        <v>2800</v>
      </c>
      <c r="F20" s="28">
        <f t="shared" si="0"/>
        <v>39200</v>
      </c>
      <c r="G20" s="2"/>
    </row>
    <row r="21" spans="1:7" x14ac:dyDescent="0.3">
      <c r="A21" s="2"/>
      <c r="B21" s="2" t="s">
        <v>106</v>
      </c>
      <c r="C21" s="2" t="s">
        <v>107</v>
      </c>
      <c r="D21" s="2">
        <v>1</v>
      </c>
      <c r="E21" s="28"/>
      <c r="F21" s="28">
        <f t="shared" si="0"/>
        <v>0</v>
      </c>
      <c r="G21" s="2" t="s">
        <v>108</v>
      </c>
    </row>
    <row r="22" spans="1:7" x14ac:dyDescent="0.3">
      <c r="A22" s="2"/>
      <c r="B22" s="2" t="s">
        <v>87</v>
      </c>
      <c r="C22" s="2" t="s">
        <v>88</v>
      </c>
      <c r="D22" s="2">
        <v>8</v>
      </c>
      <c r="E22" s="28">
        <v>132900</v>
      </c>
      <c r="F22" s="28">
        <f t="shared" si="0"/>
        <v>1063200</v>
      </c>
      <c r="G22" s="2" t="s">
        <v>138</v>
      </c>
    </row>
    <row r="23" spans="1:7" ht="17.25" thickBot="1" x14ac:dyDescent="0.35">
      <c r="A23" s="32"/>
      <c r="B23" s="32" t="s">
        <v>90</v>
      </c>
      <c r="C23" s="32"/>
      <c r="D23" s="32">
        <v>2</v>
      </c>
      <c r="E23" s="33">
        <v>180000</v>
      </c>
      <c r="F23" s="33">
        <f t="shared" si="0"/>
        <v>360000</v>
      </c>
      <c r="G23" s="32" t="s">
        <v>103</v>
      </c>
    </row>
    <row r="24" spans="1:7" x14ac:dyDescent="0.3">
      <c r="A24" s="29">
        <v>43822</v>
      </c>
      <c r="B24" s="30" t="s">
        <v>80</v>
      </c>
      <c r="C24" s="30" t="s">
        <v>81</v>
      </c>
      <c r="D24" s="30">
        <v>2</v>
      </c>
      <c r="E24" s="31">
        <f>2300*50</f>
        <v>115000</v>
      </c>
      <c r="F24" s="31">
        <f t="shared" si="0"/>
        <v>230000</v>
      </c>
      <c r="G24" s="30" t="s">
        <v>155</v>
      </c>
    </row>
    <row r="25" spans="1:7" x14ac:dyDescent="0.3">
      <c r="A25" s="2"/>
      <c r="B25" s="2" t="s">
        <v>143</v>
      </c>
      <c r="C25" s="2"/>
      <c r="D25" s="2">
        <v>1</v>
      </c>
      <c r="E25" s="28">
        <v>19000</v>
      </c>
      <c r="F25" s="28">
        <f t="shared" si="0"/>
        <v>19000</v>
      </c>
      <c r="G25" s="2"/>
    </row>
    <row r="26" spans="1:7" x14ac:dyDescent="0.3">
      <c r="A26" s="2"/>
      <c r="B26" s="2" t="s">
        <v>104</v>
      </c>
      <c r="C26" s="2" t="s">
        <v>105</v>
      </c>
      <c r="D26" s="2">
        <v>42</v>
      </c>
      <c r="E26" s="28">
        <v>2800</v>
      </c>
      <c r="F26" s="28">
        <f t="shared" si="0"/>
        <v>117600</v>
      </c>
      <c r="G26" s="2"/>
    </row>
    <row r="27" spans="1:7" x14ac:dyDescent="0.3">
      <c r="A27" s="2"/>
      <c r="B27" s="2" t="s">
        <v>139</v>
      </c>
      <c r="C27" s="2"/>
      <c r="D27" s="2">
        <v>5</v>
      </c>
      <c r="E27" s="28">
        <v>180000</v>
      </c>
      <c r="F27" s="28">
        <f t="shared" si="0"/>
        <v>900000</v>
      </c>
      <c r="G27" s="2"/>
    </row>
    <row r="28" spans="1:7" ht="17.25" thickBot="1" x14ac:dyDescent="0.35">
      <c r="A28" s="32"/>
      <c r="B28" s="32" t="s">
        <v>140</v>
      </c>
      <c r="C28" s="32"/>
      <c r="D28" s="32">
        <v>3</v>
      </c>
      <c r="E28" s="33">
        <v>210000</v>
      </c>
      <c r="F28" s="33">
        <f t="shared" si="0"/>
        <v>630000</v>
      </c>
      <c r="G28" s="32"/>
    </row>
    <row r="29" spans="1:7" x14ac:dyDescent="0.3">
      <c r="A29" s="29">
        <v>43826</v>
      </c>
      <c r="B29" s="30" t="s">
        <v>143</v>
      </c>
      <c r="C29" s="30"/>
      <c r="D29" s="30">
        <v>9</v>
      </c>
      <c r="E29" s="4">
        <v>19000</v>
      </c>
      <c r="F29" s="31">
        <f t="shared" si="0"/>
        <v>171000</v>
      </c>
      <c r="G29" s="30" t="s">
        <v>151</v>
      </c>
    </row>
    <row r="30" spans="1:7" x14ac:dyDescent="0.3">
      <c r="A30" s="2"/>
      <c r="B30" s="2" t="s">
        <v>146</v>
      </c>
      <c r="C30" s="2"/>
      <c r="D30" s="2">
        <v>8</v>
      </c>
      <c r="E30" s="28">
        <v>38000</v>
      </c>
      <c r="F30" s="28">
        <f t="shared" si="0"/>
        <v>304000</v>
      </c>
      <c r="G30" s="2" t="s">
        <v>152</v>
      </c>
    </row>
    <row r="31" spans="1:7" ht="17.25" thickBot="1" x14ac:dyDescent="0.35">
      <c r="A31" s="52"/>
      <c r="B31" s="52" t="s">
        <v>80</v>
      </c>
      <c r="C31" s="52" t="s">
        <v>147</v>
      </c>
      <c r="D31" s="52">
        <v>8</v>
      </c>
      <c r="E31" s="46">
        <f>2300*33</f>
        <v>75900</v>
      </c>
      <c r="F31" s="46">
        <f t="shared" si="0"/>
        <v>607200</v>
      </c>
      <c r="G31" s="52" t="s">
        <v>152</v>
      </c>
    </row>
    <row r="32" spans="1:7" x14ac:dyDescent="0.3">
      <c r="A32" s="53">
        <v>43834</v>
      </c>
      <c r="B32" s="54" t="s">
        <v>80</v>
      </c>
      <c r="C32" s="54" t="s">
        <v>81</v>
      </c>
      <c r="D32" s="54">
        <v>2</v>
      </c>
      <c r="E32" s="55">
        <f>2300*50</f>
        <v>115000</v>
      </c>
      <c r="F32" s="55">
        <f t="shared" ref="F32" si="1">E32*D32</f>
        <v>230000</v>
      </c>
      <c r="G32" s="54" t="s">
        <v>103</v>
      </c>
    </row>
    <row r="33" spans="1:7" x14ac:dyDescent="0.3">
      <c r="A33" s="2"/>
      <c r="B33" s="2"/>
      <c r="C33" s="2"/>
      <c r="D33" s="2"/>
      <c r="E33" s="28"/>
      <c r="F33" s="28">
        <f t="shared" si="0"/>
        <v>0</v>
      </c>
      <c r="G33" s="2"/>
    </row>
    <row r="34" spans="1:7" x14ac:dyDescent="0.3">
      <c r="A34" s="2"/>
      <c r="B34" s="2"/>
      <c r="C34" s="2"/>
      <c r="D34" s="2"/>
      <c r="E34" s="28"/>
      <c r="F34" s="28">
        <f t="shared" si="0"/>
        <v>0</v>
      </c>
      <c r="G34" s="2"/>
    </row>
    <row r="35" spans="1:7" x14ac:dyDescent="0.3">
      <c r="F35" s="34">
        <f>SUM(F7:F34)</f>
        <v>8042000</v>
      </c>
    </row>
  </sheetData>
  <phoneticPr fontId="2" type="noConversion"/>
  <pageMargins left="0.31" right="0.2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activeCell="A15" sqref="A15"/>
    </sheetView>
  </sheetViews>
  <sheetFormatPr defaultRowHeight="16.5" x14ac:dyDescent="0.3"/>
  <cols>
    <col min="1" max="1" width="44.875" customWidth="1"/>
  </cols>
  <sheetData>
    <row r="1" spans="1:1" x14ac:dyDescent="0.3">
      <c r="A1" s="23" t="s">
        <v>53</v>
      </c>
    </row>
    <row r="2" spans="1:1" ht="27" x14ac:dyDescent="0.3">
      <c r="A2" s="24" t="s">
        <v>54</v>
      </c>
    </row>
    <row r="3" spans="1:1" ht="54" x14ac:dyDescent="0.3">
      <c r="A3" s="24" t="s">
        <v>55</v>
      </c>
    </row>
    <row r="4" spans="1:1" ht="40.5" x14ac:dyDescent="0.3">
      <c r="A4" s="24" t="s">
        <v>56</v>
      </c>
    </row>
    <row r="5" spans="1:1" x14ac:dyDescent="0.3">
      <c r="A5" s="23" t="s">
        <v>57</v>
      </c>
    </row>
    <row r="6" spans="1:1" ht="40.5" x14ac:dyDescent="0.3">
      <c r="A6" s="24" t="s">
        <v>58</v>
      </c>
    </row>
    <row r="7" spans="1:1" x14ac:dyDescent="0.3">
      <c r="A7" s="24"/>
    </row>
    <row r="8" spans="1:1" x14ac:dyDescent="0.3">
      <c r="A8" s="23" t="s">
        <v>59</v>
      </c>
    </row>
    <row r="9" spans="1:1" ht="27" x14ac:dyDescent="0.3">
      <c r="A9" s="24" t="s">
        <v>60</v>
      </c>
    </row>
    <row r="10" spans="1:1" ht="27" x14ac:dyDescent="0.3">
      <c r="A10" s="24" t="s">
        <v>61</v>
      </c>
    </row>
    <row r="11" spans="1:1" ht="54" x14ac:dyDescent="0.3">
      <c r="A11" s="24" t="s">
        <v>62</v>
      </c>
    </row>
    <row r="12" spans="1:1" x14ac:dyDescent="0.3">
      <c r="A12" s="23" t="s">
        <v>182</v>
      </c>
    </row>
    <row r="13" spans="1:1" x14ac:dyDescent="0.3">
      <c r="A13" s="23" t="s">
        <v>183</v>
      </c>
    </row>
    <row r="14" spans="1:1" x14ac:dyDescent="0.3">
      <c r="A14" s="24" t="s">
        <v>58</v>
      </c>
    </row>
    <row r="15" spans="1:1" x14ac:dyDescent="0.3">
      <c r="A15" s="24"/>
    </row>
    <row r="16" spans="1:1" x14ac:dyDescent="0.3">
      <c r="A16" s="23" t="s">
        <v>63</v>
      </c>
    </row>
    <row r="17" spans="1:1" x14ac:dyDescent="0.3">
      <c r="A17" s="24" t="s">
        <v>64</v>
      </c>
    </row>
    <row r="18" spans="1:1" x14ac:dyDescent="0.3">
      <c r="A18" s="24" t="s">
        <v>55</v>
      </c>
    </row>
    <row r="19" spans="1:1" x14ac:dyDescent="0.3">
      <c r="A19" s="23" t="s">
        <v>57</v>
      </c>
    </row>
    <row r="20" spans="1:1" x14ac:dyDescent="0.3">
      <c r="A20" s="24" t="s">
        <v>58</v>
      </c>
    </row>
    <row r="21" spans="1:1" x14ac:dyDescent="0.3">
      <c r="A21" s="24"/>
    </row>
    <row r="22" spans="1:1" x14ac:dyDescent="0.3">
      <c r="A22" s="23" t="s">
        <v>65</v>
      </c>
    </row>
    <row r="23" spans="1:1" x14ac:dyDescent="0.3">
      <c r="A23" s="24" t="s">
        <v>66</v>
      </c>
    </row>
    <row r="24" spans="1:1" x14ac:dyDescent="0.3">
      <c r="A24" s="24" t="s">
        <v>55</v>
      </c>
    </row>
    <row r="25" spans="1:1" x14ac:dyDescent="0.3">
      <c r="A25" s="23" t="s">
        <v>57</v>
      </c>
    </row>
    <row r="26" spans="1:1" x14ac:dyDescent="0.3">
      <c r="A26" s="24" t="s">
        <v>58</v>
      </c>
    </row>
    <row r="27" spans="1:1" x14ac:dyDescent="0.3">
      <c r="A27" s="24"/>
    </row>
    <row r="28" spans="1:1" x14ac:dyDescent="0.3">
      <c r="A28" s="23" t="s">
        <v>67</v>
      </c>
    </row>
    <row r="29" spans="1:1" x14ac:dyDescent="0.3">
      <c r="A29" s="24" t="s">
        <v>68</v>
      </c>
    </row>
    <row r="30" spans="1:1" x14ac:dyDescent="0.3">
      <c r="A30" s="24" t="s">
        <v>55</v>
      </c>
    </row>
    <row r="31" spans="1:1" x14ac:dyDescent="0.3">
      <c r="A31" s="23" t="s">
        <v>57</v>
      </c>
    </row>
    <row r="32" spans="1:1" x14ac:dyDescent="0.3">
      <c r="A32" s="24" t="s">
        <v>58</v>
      </c>
    </row>
    <row r="33" spans="1:1" x14ac:dyDescent="0.3">
      <c r="A33" s="24"/>
    </row>
    <row r="34" spans="1:1" x14ac:dyDescent="0.3">
      <c r="A34" s="23" t="s">
        <v>69</v>
      </c>
    </row>
    <row r="35" spans="1:1" x14ac:dyDescent="0.3">
      <c r="A35" s="24" t="s">
        <v>70</v>
      </c>
    </row>
    <row r="36" spans="1:1" x14ac:dyDescent="0.3">
      <c r="A36" s="24" t="s">
        <v>55</v>
      </c>
    </row>
    <row r="37" spans="1:1" x14ac:dyDescent="0.3">
      <c r="A37" s="23" t="s">
        <v>57</v>
      </c>
    </row>
    <row r="38" spans="1:1" x14ac:dyDescent="0.3">
      <c r="A38" s="24" t="s">
        <v>58</v>
      </c>
    </row>
    <row r="39" spans="1:1" x14ac:dyDescent="0.3">
      <c r="A39" s="24"/>
    </row>
    <row r="40" spans="1:1" x14ac:dyDescent="0.3">
      <c r="A40" s="23" t="s">
        <v>71</v>
      </c>
    </row>
    <row r="41" spans="1:1" x14ac:dyDescent="0.3">
      <c r="A41" s="24" t="s">
        <v>72</v>
      </c>
    </row>
    <row r="42" spans="1:1" x14ac:dyDescent="0.3">
      <c r="A42" s="24" t="s">
        <v>73</v>
      </c>
    </row>
    <row r="43" spans="1:1" x14ac:dyDescent="0.3">
      <c r="A43" s="23" t="s">
        <v>74</v>
      </c>
    </row>
    <row r="44" spans="1:1" x14ac:dyDescent="0.3">
      <c r="A44" s="24" t="s">
        <v>58</v>
      </c>
    </row>
    <row r="45" spans="1:1" x14ac:dyDescent="0.3">
      <c r="A45" s="24"/>
    </row>
    <row r="46" spans="1:1" x14ac:dyDescent="0.3">
      <c r="A46" s="23" t="s">
        <v>75</v>
      </c>
    </row>
    <row r="47" spans="1:1" x14ac:dyDescent="0.3">
      <c r="A47" s="24" t="s">
        <v>76</v>
      </c>
    </row>
    <row r="48" spans="1:1" x14ac:dyDescent="0.3">
      <c r="A48" s="23" t="s">
        <v>74</v>
      </c>
    </row>
    <row r="49" spans="1:1" x14ac:dyDescent="0.3">
      <c r="A49" s="24" t="s">
        <v>58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I22"/>
  <sheetViews>
    <sheetView topLeftCell="A9" zoomScale="175" zoomScaleNormal="175" workbookViewId="0">
      <selection activeCell="B23" sqref="B23"/>
    </sheetView>
  </sheetViews>
  <sheetFormatPr defaultRowHeight="16.5" x14ac:dyDescent="0.3"/>
  <cols>
    <col min="3" max="3" width="27.375" bestFit="1" customWidth="1"/>
    <col min="5" max="5" width="2.25" customWidth="1"/>
    <col min="6" max="6" width="10.375" customWidth="1"/>
    <col min="7" max="7" width="3.25" customWidth="1"/>
    <col min="9" max="9" width="16.375" bestFit="1" customWidth="1"/>
    <col min="10" max="10" width="2.375" customWidth="1"/>
  </cols>
  <sheetData>
    <row r="14" spans="2:9" x14ac:dyDescent="0.3">
      <c r="B14" s="2"/>
      <c r="C14" s="82" t="s">
        <v>136</v>
      </c>
      <c r="D14" s="82"/>
      <c r="E14" s="82"/>
      <c r="F14" s="82"/>
      <c r="G14" s="82"/>
      <c r="H14" s="82"/>
      <c r="I14" s="82"/>
    </row>
    <row r="15" spans="2:9" x14ac:dyDescent="0.3">
      <c r="B15" s="2"/>
      <c r="C15" s="2"/>
      <c r="D15" s="2" t="s">
        <v>135</v>
      </c>
      <c r="E15" s="2"/>
      <c r="F15" s="2" t="s">
        <v>134</v>
      </c>
      <c r="G15" s="2"/>
      <c r="H15" s="2" t="s">
        <v>133</v>
      </c>
      <c r="I15" s="2" t="s">
        <v>137</v>
      </c>
    </row>
    <row r="16" spans="2:9" x14ac:dyDescent="0.3">
      <c r="B16" s="82" t="s">
        <v>123</v>
      </c>
      <c r="C16" s="2" t="s">
        <v>122</v>
      </c>
      <c r="D16" s="2" t="s">
        <v>131</v>
      </c>
      <c r="E16" s="2" t="s">
        <v>113</v>
      </c>
      <c r="F16" s="2" t="s">
        <v>128</v>
      </c>
      <c r="G16" s="2" t="s">
        <v>111</v>
      </c>
      <c r="H16" s="2" t="s">
        <v>130</v>
      </c>
      <c r="I16" s="2"/>
    </row>
    <row r="17" spans="2:9" x14ac:dyDescent="0.3">
      <c r="B17" s="82"/>
      <c r="C17" s="2" t="s">
        <v>119</v>
      </c>
      <c r="D17" s="2" t="s">
        <v>129</v>
      </c>
      <c r="E17" s="2" t="s">
        <v>113</v>
      </c>
      <c r="F17" s="2" t="s">
        <v>128</v>
      </c>
      <c r="G17" s="2" t="s">
        <v>111</v>
      </c>
      <c r="H17" s="2" t="s">
        <v>127</v>
      </c>
      <c r="I17" s="2"/>
    </row>
    <row r="18" spans="2:9" x14ac:dyDescent="0.3">
      <c r="B18" s="82"/>
      <c r="C18" s="2" t="s">
        <v>115</v>
      </c>
      <c r="D18" s="2" t="s">
        <v>114</v>
      </c>
      <c r="E18" s="2" t="s">
        <v>113</v>
      </c>
      <c r="F18" s="2" t="s">
        <v>126</v>
      </c>
      <c r="G18" s="2" t="s">
        <v>111</v>
      </c>
      <c r="H18" s="2" t="s">
        <v>125</v>
      </c>
      <c r="I18" s="2" t="s">
        <v>124</v>
      </c>
    </row>
    <row r="19" spans="2:9" x14ac:dyDescent="0.3">
      <c r="B19" s="2"/>
      <c r="C19" s="2"/>
      <c r="D19" s="2"/>
      <c r="E19" s="2"/>
      <c r="F19" s="2"/>
      <c r="G19" s="2"/>
      <c r="H19" s="2"/>
      <c r="I19" s="2"/>
    </row>
    <row r="20" spans="2:9" x14ac:dyDescent="0.3">
      <c r="B20" s="82" t="s">
        <v>132</v>
      </c>
      <c r="C20" s="2" t="s">
        <v>122</v>
      </c>
      <c r="D20" s="2" t="s">
        <v>121</v>
      </c>
      <c r="E20" s="2" t="s">
        <v>113</v>
      </c>
      <c r="F20" s="2" t="s">
        <v>117</v>
      </c>
      <c r="G20" s="2" t="s">
        <v>111</v>
      </c>
      <c r="H20" s="2" t="s">
        <v>120</v>
      </c>
      <c r="I20" s="2"/>
    </row>
    <row r="21" spans="2:9" x14ac:dyDescent="0.3">
      <c r="B21" s="82"/>
      <c r="C21" s="2" t="s">
        <v>119</v>
      </c>
      <c r="D21" s="2" t="s">
        <v>118</v>
      </c>
      <c r="E21" s="2" t="s">
        <v>113</v>
      </c>
      <c r="F21" s="2" t="s">
        <v>117</v>
      </c>
      <c r="G21" s="2" t="s">
        <v>111</v>
      </c>
      <c r="H21" s="2" t="s">
        <v>116</v>
      </c>
      <c r="I21" s="2"/>
    </row>
    <row r="22" spans="2:9" x14ac:dyDescent="0.3">
      <c r="B22" s="82"/>
      <c r="C22" s="2" t="s">
        <v>115</v>
      </c>
      <c r="D22" s="2" t="s">
        <v>114</v>
      </c>
      <c r="E22" s="2" t="s">
        <v>113</v>
      </c>
      <c r="F22" s="2" t="s">
        <v>112</v>
      </c>
      <c r="G22" s="2" t="s">
        <v>111</v>
      </c>
      <c r="H22" s="2" t="s">
        <v>110</v>
      </c>
      <c r="I22" s="26" t="s">
        <v>109</v>
      </c>
    </row>
  </sheetData>
  <mergeCells count="3">
    <mergeCell ref="B16:B18"/>
    <mergeCell ref="B20:B22"/>
    <mergeCell ref="C14:I1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J27"/>
  <sheetViews>
    <sheetView topLeftCell="A14" zoomScale="190" zoomScaleNormal="190" workbookViewId="0">
      <selection activeCell="E16" sqref="E16"/>
    </sheetView>
  </sheetViews>
  <sheetFormatPr defaultRowHeight="16.5" x14ac:dyDescent="0.3"/>
  <cols>
    <col min="1" max="7" width="9" style="4"/>
    <col min="8" max="8" width="10.875" style="4" bestFit="1" customWidth="1"/>
    <col min="9" max="9" width="9.375" style="4" bestFit="1" customWidth="1"/>
    <col min="10" max="10" width="10.75" style="4" customWidth="1"/>
    <col min="11" max="16384" width="9" style="4"/>
  </cols>
  <sheetData>
    <row r="8" spans="3:10" x14ac:dyDescent="0.3">
      <c r="C8" s="28"/>
      <c r="D8" s="28"/>
      <c r="E8" s="28" t="s">
        <v>181</v>
      </c>
      <c r="F8" s="28" t="s">
        <v>180</v>
      </c>
      <c r="G8" s="28" t="s">
        <v>179</v>
      </c>
      <c r="H8" s="47" t="s">
        <v>178</v>
      </c>
      <c r="I8" s="36" t="s">
        <v>177</v>
      </c>
      <c r="J8" s="28" t="s">
        <v>176</v>
      </c>
    </row>
    <row r="9" spans="3:10" x14ac:dyDescent="0.3">
      <c r="C9" s="59" t="s">
        <v>175</v>
      </c>
      <c r="D9" s="28" t="s">
        <v>171</v>
      </c>
      <c r="E9" s="28"/>
      <c r="F9" s="28">
        <v>50</v>
      </c>
      <c r="G9" s="28">
        <v>7000</v>
      </c>
      <c r="H9" s="44">
        <f>G9*F9</f>
        <v>350000</v>
      </c>
      <c r="I9" s="28">
        <f>J9*F9</f>
        <v>250000</v>
      </c>
      <c r="J9" s="28">
        <v>5000</v>
      </c>
    </row>
    <row r="10" spans="3:10" x14ac:dyDescent="0.3">
      <c r="C10" s="59"/>
      <c r="D10" s="28" t="s">
        <v>170</v>
      </c>
      <c r="E10" s="28" t="s">
        <v>169</v>
      </c>
      <c r="F10" s="28">
        <v>42</v>
      </c>
      <c r="G10" s="28">
        <v>3500</v>
      </c>
      <c r="H10" s="44">
        <f>G10*F10</f>
        <v>147000</v>
      </c>
      <c r="I10" s="28">
        <f>J10*F10</f>
        <v>117600</v>
      </c>
      <c r="J10" s="28">
        <v>2800</v>
      </c>
    </row>
    <row r="11" spans="3:10" x14ac:dyDescent="0.3">
      <c r="C11" s="59"/>
      <c r="D11" s="28" t="s">
        <v>184</v>
      </c>
      <c r="E11" s="28" t="s">
        <v>168</v>
      </c>
      <c r="F11" s="28">
        <v>4</v>
      </c>
      <c r="G11" s="28">
        <v>28000</v>
      </c>
      <c r="H11" s="44">
        <f>G11*F11</f>
        <v>112000</v>
      </c>
      <c r="I11" s="28">
        <f>J11*F11</f>
        <v>88000</v>
      </c>
      <c r="J11" s="28">
        <v>22000</v>
      </c>
    </row>
    <row r="12" spans="3:10" x14ac:dyDescent="0.3">
      <c r="C12" s="36"/>
      <c r="D12" s="28" t="s">
        <v>167</v>
      </c>
      <c r="E12" s="28" t="s">
        <v>173</v>
      </c>
      <c r="F12" s="28">
        <v>1</v>
      </c>
      <c r="G12" s="28"/>
      <c r="H12" s="44">
        <v>30000</v>
      </c>
      <c r="I12" s="28">
        <v>20000</v>
      </c>
      <c r="J12" s="28">
        <v>22000</v>
      </c>
    </row>
    <row r="13" spans="3:10" x14ac:dyDescent="0.3">
      <c r="C13" s="28"/>
      <c r="D13" s="28"/>
      <c r="E13" s="28"/>
      <c r="F13" s="28"/>
      <c r="G13" s="28"/>
      <c r="H13" s="44">
        <f>SUM(H9:H12)</f>
        <v>639000</v>
      </c>
      <c r="I13" s="28">
        <f>SUM(I9:I12)</f>
        <v>475600</v>
      </c>
      <c r="J13" s="28"/>
    </row>
    <row r="14" spans="3:10" x14ac:dyDescent="0.3">
      <c r="C14" s="46"/>
      <c r="D14" s="28"/>
      <c r="E14" s="28"/>
      <c r="F14" s="28"/>
      <c r="G14" s="28"/>
      <c r="H14" s="44"/>
      <c r="I14" s="28"/>
      <c r="J14" s="28"/>
    </row>
    <row r="15" spans="3:10" x14ac:dyDescent="0.3">
      <c r="C15" s="83" t="s">
        <v>174</v>
      </c>
      <c r="D15" s="28" t="s">
        <v>171</v>
      </c>
      <c r="E15" s="28"/>
      <c r="F15" s="28">
        <v>100</v>
      </c>
      <c r="G15" s="28">
        <v>7000</v>
      </c>
      <c r="H15" s="44">
        <f>G15*F15</f>
        <v>700000</v>
      </c>
      <c r="I15" s="28">
        <f>2300*F15</f>
        <v>230000</v>
      </c>
      <c r="J15" s="28">
        <v>2300</v>
      </c>
    </row>
    <row r="16" spans="3:10" x14ac:dyDescent="0.3">
      <c r="C16" s="84"/>
      <c r="D16" s="28" t="s">
        <v>170</v>
      </c>
      <c r="E16" s="28" t="s">
        <v>169</v>
      </c>
      <c r="F16" s="28">
        <v>60</v>
      </c>
      <c r="G16" s="28">
        <v>3500</v>
      </c>
      <c r="H16" s="44">
        <f>G16*F16</f>
        <v>210000</v>
      </c>
      <c r="I16" s="28">
        <f>F16*2800</f>
        <v>168000</v>
      </c>
      <c r="J16" s="28">
        <v>2800</v>
      </c>
    </row>
    <row r="17" spans="3:10" x14ac:dyDescent="0.3">
      <c r="C17" s="85"/>
      <c r="D17" s="28" t="s">
        <v>184</v>
      </c>
      <c r="E17" s="28" t="s">
        <v>168</v>
      </c>
      <c r="F17" s="28">
        <v>5</v>
      </c>
      <c r="G17" s="28">
        <v>28000</v>
      </c>
      <c r="H17" s="44">
        <f>G17*F17</f>
        <v>140000</v>
      </c>
      <c r="I17" s="28">
        <f>J17*F17</f>
        <v>110000</v>
      </c>
      <c r="J17" s="28">
        <v>22000</v>
      </c>
    </row>
    <row r="18" spans="3:10" x14ac:dyDescent="0.3">
      <c r="C18" s="45"/>
      <c r="D18" s="28" t="s">
        <v>167</v>
      </c>
      <c r="E18" s="28" t="s">
        <v>173</v>
      </c>
      <c r="F18" s="28">
        <v>1</v>
      </c>
      <c r="G18" s="28"/>
      <c r="H18" s="44">
        <v>30000</v>
      </c>
      <c r="I18" s="28">
        <v>20000</v>
      </c>
      <c r="J18" s="28"/>
    </row>
    <row r="19" spans="3:10" x14ac:dyDescent="0.3">
      <c r="C19" s="28"/>
      <c r="D19" s="28"/>
      <c r="E19" s="28"/>
      <c r="F19" s="28"/>
      <c r="G19" s="28"/>
      <c r="H19" s="44">
        <f>SUM(H15:H18)</f>
        <v>1080000</v>
      </c>
      <c r="I19" s="28">
        <f>SUM(I15:I18)</f>
        <v>528000</v>
      </c>
      <c r="J19" s="28"/>
    </row>
    <row r="20" spans="3:10" x14ac:dyDescent="0.3">
      <c r="C20" s="28"/>
      <c r="D20" s="28"/>
      <c r="E20" s="28"/>
      <c r="F20" s="28"/>
      <c r="G20" s="28"/>
      <c r="H20" s="44"/>
      <c r="I20" s="28"/>
      <c r="J20" s="28"/>
    </row>
    <row r="21" spans="3:10" x14ac:dyDescent="0.3">
      <c r="C21" s="83" t="s">
        <v>172</v>
      </c>
      <c r="D21" s="28" t="s">
        <v>171</v>
      </c>
      <c r="E21" s="28"/>
      <c r="F21" s="28">
        <v>100</v>
      </c>
      <c r="G21" s="28">
        <v>7000</v>
      </c>
      <c r="H21" s="44">
        <f>G21*F21</f>
        <v>700000</v>
      </c>
      <c r="I21" s="28">
        <f>2300*F21</f>
        <v>230000</v>
      </c>
      <c r="J21" s="28">
        <v>2300</v>
      </c>
    </row>
    <row r="22" spans="3:10" x14ac:dyDescent="0.3">
      <c r="C22" s="84"/>
      <c r="D22" s="28" t="s">
        <v>170</v>
      </c>
      <c r="E22" s="28" t="s">
        <v>169</v>
      </c>
      <c r="F22" s="28">
        <v>84</v>
      </c>
      <c r="G22" s="28">
        <v>3500</v>
      </c>
      <c r="H22" s="44">
        <f>G22*F22</f>
        <v>294000</v>
      </c>
      <c r="I22" s="28">
        <f>F22*2800</f>
        <v>235200</v>
      </c>
      <c r="J22" s="28">
        <v>2800</v>
      </c>
    </row>
    <row r="23" spans="3:10" x14ac:dyDescent="0.3">
      <c r="C23" s="85"/>
      <c r="D23" s="28" t="s">
        <v>184</v>
      </c>
      <c r="E23" s="28" t="s">
        <v>168</v>
      </c>
      <c r="F23" s="28">
        <v>7</v>
      </c>
      <c r="G23" s="28">
        <v>28000</v>
      </c>
      <c r="H23" s="44">
        <f>G23*F23</f>
        <v>196000</v>
      </c>
      <c r="I23" s="28">
        <f>J23*F23</f>
        <v>154000</v>
      </c>
      <c r="J23" s="28">
        <v>22000</v>
      </c>
    </row>
    <row r="24" spans="3:10" x14ac:dyDescent="0.3">
      <c r="C24" s="45"/>
      <c r="D24" s="28" t="s">
        <v>167</v>
      </c>
      <c r="E24" s="28" t="s">
        <v>166</v>
      </c>
      <c r="F24" s="28">
        <v>1</v>
      </c>
      <c r="G24" s="28"/>
      <c r="H24" s="44">
        <v>30000</v>
      </c>
      <c r="I24" s="28">
        <v>20000</v>
      </c>
      <c r="J24" s="28"/>
    </row>
    <row r="25" spans="3:10" x14ac:dyDescent="0.3">
      <c r="C25" s="28"/>
      <c r="D25" s="28"/>
      <c r="E25" s="28"/>
      <c r="F25" s="28"/>
      <c r="G25" s="28"/>
      <c r="H25" s="44">
        <f>SUM(H21:H24)</f>
        <v>1220000</v>
      </c>
      <c r="I25" s="28">
        <f>SUM(I21:I24)</f>
        <v>639200</v>
      </c>
      <c r="J25" s="28"/>
    </row>
    <row r="26" spans="3:10" x14ac:dyDescent="0.3">
      <c r="C26" s="28"/>
      <c r="D26" s="28"/>
      <c r="E26" s="28"/>
      <c r="F26" s="28"/>
      <c r="G26" s="28"/>
      <c r="H26" s="28"/>
      <c r="I26" s="28"/>
      <c r="J26" s="28"/>
    </row>
    <row r="27" spans="3:10" x14ac:dyDescent="0.3">
      <c r="C27" s="28"/>
      <c r="D27" s="28"/>
      <c r="E27" s="28"/>
      <c r="F27" s="28"/>
      <c r="G27" s="28"/>
      <c r="H27" s="28"/>
      <c r="I27" s="28"/>
      <c r="J27" s="28"/>
    </row>
  </sheetData>
  <mergeCells count="3">
    <mergeCell ref="C9:C11"/>
    <mergeCell ref="C15:C17"/>
    <mergeCell ref="C21:C23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8" sqref="G8"/>
    </sheetView>
  </sheetViews>
  <sheetFormatPr defaultRowHeight="16.5" x14ac:dyDescent="0.3"/>
  <cols>
    <col min="1" max="1" width="11.125" bestFit="1" customWidth="1"/>
    <col min="2" max="2" width="14.375" customWidth="1"/>
    <col min="3" max="3" width="42.125" bestFit="1" customWidth="1"/>
    <col min="4" max="4" width="29.375" customWidth="1"/>
    <col min="6" max="6" width="10.875" bestFit="1" customWidth="1"/>
  </cols>
  <sheetData>
    <row r="1" spans="1:8" x14ac:dyDescent="0.3">
      <c r="A1" t="s">
        <v>165</v>
      </c>
      <c r="G1" s="4"/>
      <c r="H1" s="4"/>
    </row>
    <row r="2" spans="1:8" x14ac:dyDescent="0.3">
      <c r="A2" s="9" t="s">
        <v>77</v>
      </c>
      <c r="B2" s="9" t="s">
        <v>78</v>
      </c>
      <c r="C2" s="9" t="s">
        <v>84</v>
      </c>
      <c r="D2" s="9" t="s">
        <v>79</v>
      </c>
      <c r="E2" s="35" t="s">
        <v>144</v>
      </c>
      <c r="F2" s="35" t="s">
        <v>145</v>
      </c>
      <c r="G2" s="9" t="s">
        <v>164</v>
      </c>
      <c r="H2" s="4"/>
    </row>
    <row r="3" spans="1:8" x14ac:dyDescent="0.3">
      <c r="A3" s="25">
        <v>43830</v>
      </c>
      <c r="B3" s="2" t="s">
        <v>156</v>
      </c>
      <c r="C3" s="2" t="s">
        <v>157</v>
      </c>
      <c r="D3" s="2">
        <v>100</v>
      </c>
      <c r="E3" s="28">
        <v>7000</v>
      </c>
      <c r="F3" s="28">
        <f>E3*D3</f>
        <v>700000</v>
      </c>
      <c r="G3" s="28">
        <v>230000</v>
      </c>
      <c r="H3" s="4"/>
    </row>
    <row r="4" spans="1:8" x14ac:dyDescent="0.3">
      <c r="A4" s="2"/>
      <c r="B4" s="2" t="s">
        <v>158</v>
      </c>
      <c r="C4" s="2" t="s">
        <v>159</v>
      </c>
      <c r="D4" s="2">
        <v>60</v>
      </c>
      <c r="E4" s="28">
        <v>3500</v>
      </c>
      <c r="F4" s="28">
        <f>E4*D4</f>
        <v>210000</v>
      </c>
      <c r="G4" s="28">
        <f>2800*60</f>
        <v>168000</v>
      </c>
      <c r="H4" s="4"/>
    </row>
    <row r="5" spans="1:8" x14ac:dyDescent="0.3">
      <c r="A5" s="2"/>
      <c r="B5" s="2" t="s">
        <v>160</v>
      </c>
      <c r="C5" s="2" t="s">
        <v>161</v>
      </c>
      <c r="D5" s="2">
        <v>5</v>
      </c>
      <c r="E5" s="28">
        <v>28000</v>
      </c>
      <c r="F5" s="28">
        <f>E5*D5</f>
        <v>140000</v>
      </c>
      <c r="G5" s="28">
        <f>22000*5</f>
        <v>110000</v>
      </c>
      <c r="H5" s="4"/>
    </row>
    <row r="6" spans="1:8" x14ac:dyDescent="0.3">
      <c r="A6" s="2"/>
      <c r="B6" s="40" t="s">
        <v>162</v>
      </c>
      <c r="C6" s="2"/>
      <c r="D6" s="40">
        <v>1</v>
      </c>
      <c r="E6" s="41">
        <v>30000</v>
      </c>
      <c r="F6" s="28">
        <f>E6*D6</f>
        <v>30000</v>
      </c>
      <c r="G6" s="28">
        <v>19000</v>
      </c>
      <c r="H6" s="4"/>
    </row>
    <row r="7" spans="1:8" x14ac:dyDescent="0.3">
      <c r="A7" s="2"/>
      <c r="B7" s="40" t="s">
        <v>163</v>
      </c>
      <c r="C7" s="2"/>
      <c r="D7" s="2"/>
      <c r="E7" s="2"/>
      <c r="F7" s="28">
        <v>350000</v>
      </c>
      <c r="G7" s="28">
        <v>132900</v>
      </c>
      <c r="H7" s="4"/>
    </row>
    <row r="8" spans="1:8" x14ac:dyDescent="0.3">
      <c r="A8" s="2"/>
      <c r="B8" s="2"/>
      <c r="C8" s="2"/>
      <c r="D8" s="2"/>
      <c r="E8" s="2"/>
      <c r="F8" s="42">
        <f>SUM(F3:F7)</f>
        <v>1430000</v>
      </c>
      <c r="G8" s="28">
        <f>SUM(G3:G7)</f>
        <v>659900</v>
      </c>
      <c r="H8" s="4">
        <f>F8-G8</f>
        <v>770100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제품공급가</vt:lpstr>
      <vt:lpstr>대리점공급가</vt:lpstr>
      <vt:lpstr>물품입고수량</vt:lpstr>
      <vt:lpstr>명함</vt:lpstr>
      <vt:lpstr>바닥난방시공</vt:lpstr>
      <vt:lpstr>바닥시공단가</vt:lpstr>
      <vt:lpstr>매출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doc</cp:lastModifiedBy>
  <cp:lastPrinted>2020-01-03T06:16:46Z</cp:lastPrinted>
  <dcterms:created xsi:type="dcterms:W3CDTF">2019-12-18T01:54:11Z</dcterms:created>
  <dcterms:modified xsi:type="dcterms:W3CDTF">2020-01-04T13:31:03Z</dcterms:modified>
</cp:coreProperties>
</file>